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АнализКл!$A$7:$J$26</definedName>
    <definedName name="_xlnm.Print_Area" localSheetId="3">АнализОО!$A$7:$K$26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H16" i="25" l="1"/>
  <c r="C13" i="26"/>
  <c r="C14" i="26"/>
  <c r="C15" i="26"/>
  <c r="C16" i="26"/>
  <c r="C17" i="26"/>
  <c r="C18" i="26"/>
  <c r="C19" i="26"/>
  <c r="C11" i="26" l="1"/>
  <c r="D11" i="26"/>
  <c r="E11" i="26"/>
  <c r="F11" i="26"/>
  <c r="G11" i="26"/>
  <c r="C12" i="26"/>
  <c r="D12" i="26"/>
  <c r="E12" i="26"/>
  <c r="F12" i="26"/>
  <c r="G12" i="26"/>
  <c r="D13" i="26"/>
  <c r="E13" i="26"/>
  <c r="F13" i="26"/>
  <c r="G13" i="26"/>
  <c r="D14" i="26"/>
  <c r="E14" i="26"/>
  <c r="F14" i="26"/>
  <c r="G14" i="26"/>
  <c r="D15" i="26"/>
  <c r="E15" i="26"/>
  <c r="F15" i="26"/>
  <c r="G15" i="26"/>
  <c r="D16" i="26"/>
  <c r="E16" i="26"/>
  <c r="F16" i="26"/>
  <c r="G16" i="26"/>
  <c r="D17" i="26"/>
  <c r="E17" i="26"/>
  <c r="F17" i="26"/>
  <c r="G17" i="26"/>
  <c r="D18" i="26"/>
  <c r="E18" i="26"/>
  <c r="F18" i="26"/>
  <c r="G18" i="26"/>
  <c r="D19" i="26"/>
  <c r="E19" i="26"/>
  <c r="F19" i="26"/>
  <c r="G19" i="26"/>
  <c r="B12" i="26"/>
  <c r="B13" i="26"/>
  <c r="B14" i="26"/>
  <c r="B15" i="26"/>
  <c r="B16" i="26"/>
  <c r="B17" i="26"/>
  <c r="B18" i="26"/>
  <c r="B19" i="26"/>
  <c r="B11" i="26"/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T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I18" i="26" s="1"/>
  <c r="P4" i="26"/>
  <c r="P6" i="26" s="1"/>
  <c r="Q4" i="26"/>
  <c r="Q6" i="26" s="1"/>
  <c r="R4" i="26"/>
  <c r="R6" i="26" s="1"/>
  <c r="S4" i="26"/>
  <c r="S6" i="26" s="1"/>
  <c r="T4" i="26"/>
  <c r="T6" i="26" s="1"/>
  <c r="I18" i="25"/>
  <c r="H18" i="25" s="1"/>
  <c r="I19" i="25"/>
  <c r="H19" i="25" s="1"/>
  <c r="I14" i="26" l="1"/>
  <c r="I16" i="26"/>
  <c r="I19" i="26"/>
  <c r="I17" i="26"/>
  <c r="I13" i="26"/>
  <c r="I12" i="26"/>
  <c r="I15" i="26"/>
  <c r="H19" i="26" l="1"/>
  <c r="H18" i="26"/>
  <c r="H17" i="26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15" i="25" l="1"/>
  <c r="J19" i="25"/>
  <c r="J18" i="25"/>
  <c r="J12" i="26"/>
  <c r="J14" i="26"/>
  <c r="J11" i="26"/>
  <c r="J18" i="26"/>
  <c r="J13" i="26"/>
  <c r="J15" i="26"/>
  <c r="J16" i="26"/>
  <c r="J17" i="26"/>
  <c r="J19" i="26"/>
  <c r="J12" i="25"/>
  <c r="J16" i="25"/>
  <c r="J13" i="25"/>
  <c r="J17" i="25"/>
  <c r="J14" i="25"/>
  <c r="J11" i="25"/>
  <c r="B25" i="26"/>
  <c r="B24" i="26"/>
  <c r="B23" i="26"/>
  <c r="B22" i="26"/>
  <c r="B23" i="25"/>
  <c r="B24" i="25"/>
  <c r="B25" i="25"/>
  <c r="B22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<sst xmlns="http://schemas.openxmlformats.org/spreadsheetml/2006/main" count="207" uniqueCount="136">
  <si>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</si>
  <si>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</si>
  <si>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</si>
  <si>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</si>
  <si>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</si>
  <si>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</si>
  <si>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</si>
  <si>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</si>
  <si>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</si>
  <si>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</si>
  <si>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</si>
  <si>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</si>
  <si>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</si>
  <si>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</si>
  <si>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</si>
  <si>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</si>
  <si>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</si>
  <si>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</si>
  <si>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</si>
  <si>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</si>
  <si>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</si>
  <si>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</si>
  <si>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</si>
  <si>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</si>
  <si>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</si>
  <si>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</si>
  <si>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</si>
  <si>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</si>
  <si>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</si>
  <si>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</si>
  <si>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</si>
  <si>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</si>
  <si>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</si>
  <si>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</si>
  <si>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</si>
  <si>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</si>
  <si>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</si>
  <si>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</si>
  <si>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</si>
  <si>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</si>
  <si>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</si>
  <si>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</si>
  <si>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</si>
  <si>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</si>
  <si>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</si>
  <si>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</si>
  <si>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</si>
  <si>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</si>
  <si>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</si>
  <si>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</si>
  <si>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</si>
  <si>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</si>
  <si>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</si>
  <si>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</si>
  <si>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</si>
  <si>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</si>
  <si>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</si>
  <si>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</si>
  <si>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</si>
  <si>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</si>
  <si>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</si>
  <si>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</si>
  <si>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</si>
  <si>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</si>
  <si>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</si>
  <si>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</si>
  <si>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</si>
  <si>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</si>
  <si>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</si>
  <si>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</si>
  <si>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</si>
  <si>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</si>
  <si>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</si>
  <si>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</si>
  <si>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</si>
  <si>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</si>
  <si>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</si>
  <si>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</si>
  <si>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</si>
  <si>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</si>
  <si>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</si>
  <si>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</si>
  <si>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</si>
  <si>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</si>
  <si>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</si>
  <si>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3
1 б</t>
  </si>
  <si>
    <t>3
2 б</t>
  </si>
  <si>
    <t>4
1 б</t>
  </si>
  <si>
    <t>4
2 б</t>
  </si>
  <si>
    <t>5
1 б</t>
  </si>
  <si>
    <t>5
2 б</t>
  </si>
  <si>
    <t>6
1 б</t>
  </si>
  <si>
    <t>6
2 б</t>
  </si>
  <si>
    <t>7
1 б</t>
  </si>
  <si>
    <t>7
2 б</t>
  </si>
  <si>
    <t>Код контролируемого элемента</t>
  </si>
  <si>
    <t>Код проверяемого умения</t>
  </si>
  <si>
    <t>Б</t>
  </si>
  <si>
    <t>П</t>
  </si>
  <si>
    <t>4.4</t>
  </si>
  <si>
    <t>4.5</t>
  </si>
  <si>
    <t>2.3</t>
  </si>
  <si>
    <t>В</t>
  </si>
  <si>
    <t>КДР по биологии 23.01.2018 г. (10 кл.)</t>
  </si>
  <si>
    <t>2
1 б</t>
  </si>
  <si>
    <t>2
2 б</t>
  </si>
  <si>
    <t>8
1 б</t>
  </si>
  <si>
    <t>8
2 б</t>
  </si>
  <si>
    <t>9
1 б</t>
  </si>
  <si>
    <t>9
2 б</t>
  </si>
  <si>
    <t>9
3 б</t>
  </si>
  <si>
    <t>Способы размножения организмов, сходство и отличие полового и бесполого размножения</t>
  </si>
  <si>
    <t>3.4</t>
  </si>
  <si>
    <t>1.3.3</t>
  </si>
  <si>
    <t>Понятие о таксономических категориях (таксоны) классификации и их соподчиненность</t>
  </si>
  <si>
    <t>4.1</t>
  </si>
  <si>
    <t>Циклы развития царства Растения</t>
  </si>
  <si>
    <t>2.7.1</t>
  </si>
  <si>
    <t>Отдел Покрытосеменные. Особенности процессов жизнедеятельности Характеристика классов однодольных и двудольных</t>
  </si>
  <si>
    <t>25.1; 2.5.2.5; 2.5.3</t>
  </si>
  <si>
    <t>4.6</t>
  </si>
  <si>
    <t>2.6.1</t>
  </si>
  <si>
    <t>Царство Животных (беспозвоночные) Характеристика типов, классов</t>
  </si>
  <si>
    <t>Нейрогуморальная регуляция процессов в организме человека (пищеварительная, кровообращение, дыхание, кожа)</t>
  </si>
  <si>
    <t>5.2</t>
  </si>
  <si>
    <t>3.5</t>
  </si>
  <si>
    <t>Раздел «Человек и его здоровье» Приемы оказания первой помощи в различных ситуациях</t>
  </si>
  <si>
    <t>5.6</t>
  </si>
  <si>
    <t>2.1.8; 2.1.7</t>
  </si>
  <si>
    <t>Основные положения современной клеточной теории. Органоиды клетки. Сравнение эукариот и прокариот</t>
  </si>
  <si>
    <t>2.1; 2.3</t>
  </si>
  <si>
    <t>1.1.2; 1.1.4</t>
  </si>
  <si>
    <t>Химический состав клетки Роль неорганических и органических веществ в клетке</t>
  </si>
  <si>
    <t>2.6</t>
  </si>
  <si>
    <t>1.1.5 1.1.6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</si>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</sst>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2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3" fillId="8" borderId="34" xfId="3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7" borderId="13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0" borderId="35" xfId="0" applyFont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01" t="e">
        <f>#REF!</f>
        <v>#REF!</v>
      </c>
      <c r="B1" s="102"/>
      <c r="C1" s="103"/>
      <c r="D1" s="39" t="s">
        <v>54</v>
      </c>
      <c r="E1" s="31"/>
      <c r="F1" s="104" t="e">
        <f>#REF!</f>
        <v>#REF!</v>
      </c>
      <c r="G1" s="105"/>
      <c r="H1" s="106" t="s">
        <v>51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9" t="s">
        <v>52</v>
      </c>
      <c r="B3" s="107" t="s">
        <v>49</v>
      </c>
      <c r="C3" s="109" t="s">
        <v>48</v>
      </c>
      <c r="D3" s="96" t="s">
        <v>55</v>
      </c>
      <c r="E3" s="98" t="s">
        <v>50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 t="s">
        <v>57</v>
      </c>
      <c r="W3" s="100"/>
      <c r="X3" s="100"/>
      <c r="Y3" s="100"/>
      <c r="Z3" s="99" t="s">
        <v>59</v>
      </c>
      <c r="AA3" s="100"/>
      <c r="AB3" s="100"/>
      <c r="AC3" s="100"/>
      <c r="AD3" s="94" t="s">
        <v>58</v>
      </c>
    </row>
    <row r="4" spans="1:30" ht="16.5" thickBot="1" x14ac:dyDescent="0.3">
      <c r="A4" s="99"/>
      <c r="B4" s="108"/>
      <c r="C4" s="110"/>
      <c r="D4" s="97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5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K26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1" width="6.140625" customWidth="1"/>
  </cols>
  <sheetData>
    <row r="2" spans="2:11" s="55" customFormat="1" x14ac:dyDescent="0.25">
      <c r="B2" s="59" t="s">
        <v>73</v>
      </c>
      <c r="C2" s="60"/>
      <c r="D2" s="60"/>
      <c r="E2" s="60"/>
      <c r="F2" s="60"/>
      <c r="G2" s="60"/>
      <c r="H2" s="60"/>
      <c r="I2" s="60"/>
      <c r="J2" s="60"/>
      <c r="K2" s="60"/>
    </row>
    <row r="3" spans="2:11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  <c r="K3" s="69">
        <v>9</v>
      </c>
    </row>
    <row r="4" spans="2:11" x14ac:dyDescent="0.25">
      <c r="C4" s="84"/>
      <c r="D4" s="63"/>
      <c r="E4" s="63"/>
      <c r="F4" s="63"/>
      <c r="G4" s="63"/>
      <c r="H4" s="63"/>
      <c r="I4" s="63"/>
      <c r="J4" s="63"/>
      <c r="K4" s="63"/>
    </row>
    <row r="5" spans="2:11" x14ac:dyDescent="0.25">
      <c r="C5" s="84"/>
      <c r="D5" s="63"/>
      <c r="E5" s="63"/>
      <c r="F5" s="63"/>
      <c r="G5" s="63"/>
      <c r="H5" s="63"/>
      <c r="I5" s="63"/>
      <c r="J5" s="63"/>
      <c r="K5" s="63"/>
    </row>
    <row r="6" spans="2:11" x14ac:dyDescent="0.25">
      <c r="C6" s="84"/>
      <c r="D6" s="63"/>
      <c r="E6" s="63"/>
      <c r="F6" s="63"/>
      <c r="G6" s="63"/>
      <c r="H6" s="63"/>
      <c r="I6" s="63"/>
      <c r="J6" s="63"/>
      <c r="K6" s="63"/>
    </row>
    <row r="7" spans="2:11" x14ac:dyDescent="0.25">
      <c r="C7" s="55" t="s">
        <v>103</v>
      </c>
      <c r="D7" s="63"/>
      <c r="E7" s="63"/>
      <c r="F7" s="63"/>
      <c r="G7" s="63"/>
      <c r="H7" s="63"/>
      <c r="I7" s="63"/>
      <c r="J7" s="63"/>
      <c r="K7" s="63"/>
    </row>
    <row r="8" spans="2:11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1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1" ht="54" x14ac:dyDescent="0.25">
      <c r="B10" s="81" t="s">
        <v>60</v>
      </c>
      <c r="C10" s="68" t="s">
        <v>62</v>
      </c>
      <c r="D10" s="68" t="s">
        <v>95</v>
      </c>
      <c r="E10" s="68" t="s">
        <v>96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1" ht="47.25" x14ac:dyDescent="0.25">
      <c r="B11" s="65">
        <v>1</v>
      </c>
      <c r="C11" s="86" t="s">
        <v>111</v>
      </c>
      <c r="D11" s="82" t="s">
        <v>112</v>
      </c>
      <c r="E11" s="87" t="s">
        <v>113</v>
      </c>
      <c r="F11" s="78" t="s">
        <v>97</v>
      </c>
      <c r="G11" s="66">
        <v>1</v>
      </c>
      <c r="H11" s="83" t="str">
        <f>IF(I11="","",I11*G11)</f>
        <v/>
      </c>
      <c r="I11" s="67" t="str">
        <f>IF($C$2="","",$C$2)</f>
        <v/>
      </c>
      <c r="J11" s="66" t="str">
        <f t="shared" ref="J11:J19" si="0">IF(I11="",$F$9,IF(I11&gt;=$A$26,$C$26,IF(I11&gt;=$A$25,$C$25,IF(I11&gt;=$A$24,$C$24,IF(I11&gt;=$A$23,$C$23,$C$22)))))</f>
        <v>Введите уровень успешности каждого задания</v>
      </c>
    </row>
    <row r="12" spans="2:11" ht="47.25" x14ac:dyDescent="0.25">
      <c r="B12" s="65">
        <v>2</v>
      </c>
      <c r="C12" s="86" t="s">
        <v>114</v>
      </c>
      <c r="D12" s="82" t="s">
        <v>115</v>
      </c>
      <c r="E12" s="87" t="s">
        <v>101</v>
      </c>
      <c r="F12" s="78" t="s">
        <v>97</v>
      </c>
      <c r="G12" s="66">
        <v>2</v>
      </c>
      <c r="H12" s="83" t="str">
        <f t="shared" ref="H12:H19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1" ht="15.75" x14ac:dyDescent="0.25">
      <c r="B13" s="65">
        <v>3</v>
      </c>
      <c r="C13" s="85" t="s">
        <v>116</v>
      </c>
      <c r="D13" s="82" t="s">
        <v>99</v>
      </c>
      <c r="E13" s="87" t="s">
        <v>117</v>
      </c>
      <c r="F13" s="78" t="s">
        <v>97</v>
      </c>
      <c r="G13" s="66">
        <v>2</v>
      </c>
      <c r="H13" s="83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1" ht="63" x14ac:dyDescent="0.25">
      <c r="B14" s="65">
        <v>4</v>
      </c>
      <c r="C14" s="85" t="s">
        <v>118</v>
      </c>
      <c r="D14" s="82" t="s">
        <v>100</v>
      </c>
      <c r="E14" s="87" t="s">
        <v>119</v>
      </c>
      <c r="F14" s="78" t="s">
        <v>98</v>
      </c>
      <c r="G14" s="66">
        <v>2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1" ht="31.5" x14ac:dyDescent="0.25">
      <c r="B15" s="65">
        <v>5</v>
      </c>
      <c r="C15" s="85" t="s">
        <v>122</v>
      </c>
      <c r="D15" s="82" t="s">
        <v>120</v>
      </c>
      <c r="E15" s="87" t="s">
        <v>121</v>
      </c>
      <c r="F15" s="78" t="s">
        <v>98</v>
      </c>
      <c r="G15" s="66">
        <v>2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1" ht="47.25" x14ac:dyDescent="0.25">
      <c r="B16" s="65">
        <v>6</v>
      </c>
      <c r="C16" s="85" t="s">
        <v>123</v>
      </c>
      <c r="D16" s="82" t="s">
        <v>124</v>
      </c>
      <c r="E16" s="87" t="s">
        <v>125</v>
      </c>
      <c r="F16" s="78" t="s">
        <v>98</v>
      </c>
      <c r="G16" s="66">
        <v>2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47.25" x14ac:dyDescent="0.25">
      <c r="B17" s="65">
        <v>7</v>
      </c>
      <c r="C17" s="85" t="s">
        <v>126</v>
      </c>
      <c r="D17" s="82" t="s">
        <v>127</v>
      </c>
      <c r="E17" s="87" t="s">
        <v>128</v>
      </c>
      <c r="F17" s="78" t="s">
        <v>97</v>
      </c>
      <c r="G17" s="66">
        <v>2</v>
      </c>
      <c r="H17" s="83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8" spans="1:10" ht="47.25" x14ac:dyDescent="0.25">
      <c r="B18" s="65">
        <v>8</v>
      </c>
      <c r="C18" s="85" t="s">
        <v>129</v>
      </c>
      <c r="D18" s="82" t="s">
        <v>130</v>
      </c>
      <c r="E18" s="87" t="s">
        <v>131</v>
      </c>
      <c r="F18" s="78" t="s">
        <v>98</v>
      </c>
      <c r="G18" s="66">
        <v>2</v>
      </c>
      <c r="H18" s="83" t="str">
        <f t="shared" si="1"/>
        <v/>
      </c>
      <c r="I18" s="67" t="str">
        <f>IF($J$2="","",$J$2)</f>
        <v/>
      </c>
      <c r="J18" s="66" t="str">
        <f t="shared" si="0"/>
        <v>Введите уровень успешности каждого задания</v>
      </c>
    </row>
    <row r="19" spans="1:10" ht="47.25" x14ac:dyDescent="0.25">
      <c r="B19" s="65">
        <v>9</v>
      </c>
      <c r="C19" s="85" t="s">
        <v>132</v>
      </c>
      <c r="D19" s="82" t="s">
        <v>133</v>
      </c>
      <c r="E19" s="87" t="s">
        <v>134</v>
      </c>
      <c r="F19" s="78" t="s">
        <v>102</v>
      </c>
      <c r="G19" s="66">
        <v>3</v>
      </c>
      <c r="H19" s="83" t="str">
        <f t="shared" si="1"/>
        <v/>
      </c>
      <c r="I19" s="67" t="str">
        <f>IF($K$2="","",$K$2)</f>
        <v/>
      </c>
      <c r="J19" s="66" t="str">
        <f t="shared" si="0"/>
        <v>Введите уровень успешности каждого задания</v>
      </c>
    </row>
    <row r="20" spans="1:10" x14ac:dyDescent="0.25">
      <c r="E20" t="s">
        <v>135</v>
      </c>
    </row>
    <row r="21" spans="1:10" ht="15.75" x14ac:dyDescent="0.25">
      <c r="A21" t="s">
        <v>79</v>
      </c>
      <c r="B21" t="s">
        <v>78</v>
      </c>
      <c r="C21" s="57" t="s">
        <v>68</v>
      </c>
    </row>
    <row r="22" spans="1:10" ht="15.75" x14ac:dyDescent="0.25">
      <c r="A22" s="56">
        <v>0</v>
      </c>
      <c r="B22" s="56">
        <f>A23-0.01</f>
        <v>0.28999999999999998</v>
      </c>
      <c r="C22" s="58" t="s">
        <v>69</v>
      </c>
    </row>
    <row r="23" spans="1:10" ht="15.75" x14ac:dyDescent="0.25">
      <c r="A23" s="56">
        <v>0.3</v>
      </c>
      <c r="B23" s="56">
        <f t="shared" ref="B23:B25" si="2">A24-0.01</f>
        <v>0.49</v>
      </c>
      <c r="C23" s="58" t="s">
        <v>70</v>
      </c>
    </row>
    <row r="24" spans="1:10" ht="15.75" x14ac:dyDescent="0.25">
      <c r="A24" s="56">
        <v>0.5</v>
      </c>
      <c r="B24" s="56">
        <f t="shared" si="2"/>
        <v>0.69</v>
      </c>
      <c r="C24" s="58" t="s">
        <v>84</v>
      </c>
    </row>
    <row r="25" spans="1:10" ht="15.75" x14ac:dyDescent="0.25">
      <c r="A25" s="56">
        <v>0.7</v>
      </c>
      <c r="B25" s="56">
        <f t="shared" si="2"/>
        <v>0.89</v>
      </c>
      <c r="C25" s="58" t="s">
        <v>71</v>
      </c>
    </row>
    <row r="26" spans="1:10" ht="15.75" x14ac:dyDescent="0.25">
      <c r="A26" s="56">
        <v>0.9</v>
      </c>
      <c r="B26" s="56">
        <v>1</v>
      </c>
      <c r="C26" s="58" t="s">
        <v>72</v>
      </c>
    </row>
  </sheetData>
  <sheetProtection algorithmName="SHA-512" hashValue="jHXEj61DS+6vHax+PNF73LMu379XWS13yws693NQqMOqbDAu2lrcUeo9qcniX08sgsJW2PJfm7F2s7DPhQkXfQ==" saltValue="H6jOa7KdLGhEpxs/YarghQ==" spinCount="100000" sheet="1" objects="1" scenarios="1" formatRows="0"/>
  <conditionalFormatting sqref="A22:C23 J11:J19">
    <cfRule type="expression" dxfId="1" priority="1">
      <formula>$I11&lt;$A$24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topLeftCell="F1" zoomScale="80" zoomScaleNormal="80" workbookViewId="0">
      <selection activeCell="U2" sqref="U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20" ht="15.75" customHeight="1" x14ac:dyDescent="0.25">
      <c r="C1" s="111" t="s">
        <v>77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20" s="62" customFormat="1" ht="15.75" thickBot="1" x14ac:dyDescent="0.3">
      <c r="B2" s="61" t="s">
        <v>73</v>
      </c>
      <c r="C2" s="89">
        <v>69.599999999999994</v>
      </c>
      <c r="D2" s="89">
        <v>29.1</v>
      </c>
      <c r="E2" s="89">
        <v>53.2</v>
      </c>
      <c r="F2" s="89">
        <v>40.5</v>
      </c>
      <c r="G2" s="89">
        <v>35.4</v>
      </c>
      <c r="H2" s="89">
        <v>40.5</v>
      </c>
      <c r="I2" s="89">
        <v>45.6</v>
      </c>
      <c r="J2" s="89">
        <v>36.700000000000003</v>
      </c>
      <c r="K2" s="89">
        <v>55.7</v>
      </c>
      <c r="L2" s="89">
        <v>41.8</v>
      </c>
      <c r="M2" s="89">
        <v>39.200000000000003</v>
      </c>
      <c r="N2" s="89">
        <v>32.9</v>
      </c>
      <c r="O2" s="89">
        <v>30.4</v>
      </c>
      <c r="P2" s="89">
        <v>22.8</v>
      </c>
      <c r="Q2" s="89">
        <v>63.3</v>
      </c>
      <c r="R2" s="89">
        <v>29.1</v>
      </c>
      <c r="S2" s="89">
        <v>22.8</v>
      </c>
      <c r="T2" s="89">
        <v>25.3</v>
      </c>
    </row>
    <row r="3" spans="2:20" ht="26.25" thickBot="1" x14ac:dyDescent="0.3">
      <c r="C3" s="90">
        <v>1</v>
      </c>
      <c r="D3" s="91" t="s">
        <v>104</v>
      </c>
      <c r="E3" s="91" t="s">
        <v>105</v>
      </c>
      <c r="F3" s="92" t="s">
        <v>85</v>
      </c>
      <c r="G3" s="92" t="s">
        <v>86</v>
      </c>
      <c r="H3" s="91" t="s">
        <v>87</v>
      </c>
      <c r="I3" s="91" t="s">
        <v>88</v>
      </c>
      <c r="J3" s="92" t="s">
        <v>89</v>
      </c>
      <c r="K3" s="92" t="s">
        <v>90</v>
      </c>
      <c r="L3" s="91" t="s">
        <v>91</v>
      </c>
      <c r="M3" s="91" t="s">
        <v>92</v>
      </c>
      <c r="N3" s="92" t="s">
        <v>93</v>
      </c>
      <c r="O3" s="92" t="s">
        <v>94</v>
      </c>
      <c r="P3" s="91" t="s">
        <v>106</v>
      </c>
      <c r="Q3" s="91" t="s">
        <v>107</v>
      </c>
      <c r="R3" s="92" t="s">
        <v>108</v>
      </c>
      <c r="S3" s="92" t="s">
        <v>109</v>
      </c>
      <c r="T3" s="93" t="s">
        <v>110</v>
      </c>
    </row>
    <row r="4" spans="2:20" x14ac:dyDescent="0.25">
      <c r="B4" s="71" t="s">
        <v>83</v>
      </c>
      <c r="C4" s="88">
        <f>IF(LEN(C3)&lt;4,1,1*LEFT(RIGHT(C3,3),1))</f>
        <v>1</v>
      </c>
      <c r="D4" s="88">
        <f t="shared" ref="D4:T4" si="0">IF(LEN(D3)&lt;4,1,1*LEFT(RIGHT(D3,3),1))</f>
        <v>1</v>
      </c>
      <c r="E4" s="88">
        <f t="shared" si="0"/>
        <v>2</v>
      </c>
      <c r="F4" s="88">
        <f t="shared" si="0"/>
        <v>1</v>
      </c>
      <c r="G4" s="88">
        <f t="shared" si="0"/>
        <v>2</v>
      </c>
      <c r="H4" s="88">
        <f t="shared" si="0"/>
        <v>1</v>
      </c>
      <c r="I4" s="88">
        <f t="shared" si="0"/>
        <v>2</v>
      </c>
      <c r="J4" s="88">
        <f t="shared" si="0"/>
        <v>1</v>
      </c>
      <c r="K4" s="88">
        <f t="shared" si="0"/>
        <v>2</v>
      </c>
      <c r="L4" s="88">
        <f t="shared" si="0"/>
        <v>1</v>
      </c>
      <c r="M4" s="88">
        <f t="shared" si="0"/>
        <v>2</v>
      </c>
      <c r="N4" s="88">
        <f t="shared" si="0"/>
        <v>1</v>
      </c>
      <c r="O4" s="88">
        <f t="shared" si="0"/>
        <v>2</v>
      </c>
      <c r="P4" s="88">
        <f t="shared" si="0"/>
        <v>1</v>
      </c>
      <c r="Q4" s="88">
        <f t="shared" si="0"/>
        <v>2</v>
      </c>
      <c r="R4" s="88">
        <f t="shared" si="0"/>
        <v>1</v>
      </c>
      <c r="S4" s="88">
        <f t="shared" si="0"/>
        <v>2</v>
      </c>
      <c r="T4" s="88">
        <f t="shared" si="0"/>
        <v>3</v>
      </c>
    </row>
    <row r="5" spans="2:20" x14ac:dyDescent="0.25">
      <c r="B5" s="71" t="s">
        <v>81</v>
      </c>
      <c r="C5" s="88">
        <f>IF(LEN(C3)&lt;4,C3,LEFT(C3,LEN(C3)-4))</f>
        <v>1</v>
      </c>
      <c r="D5" s="88" t="str">
        <f t="shared" ref="D5:T5" si="1">IF(LEN(D3)&lt;4,D3,LEFT(D3,LEN(D3)-4))</f>
        <v>2</v>
      </c>
      <c r="E5" s="88" t="str">
        <f t="shared" si="1"/>
        <v>2</v>
      </c>
      <c r="F5" s="88" t="str">
        <f t="shared" si="1"/>
        <v>3</v>
      </c>
      <c r="G5" s="88" t="str">
        <f t="shared" si="1"/>
        <v>3</v>
      </c>
      <c r="H5" s="88" t="str">
        <f t="shared" si="1"/>
        <v>4</v>
      </c>
      <c r="I5" s="88" t="str">
        <f t="shared" si="1"/>
        <v>4</v>
      </c>
      <c r="J5" s="88" t="str">
        <f t="shared" si="1"/>
        <v>5</v>
      </c>
      <c r="K5" s="88" t="str">
        <f t="shared" si="1"/>
        <v>5</v>
      </c>
      <c r="L5" s="88" t="str">
        <f t="shared" si="1"/>
        <v>6</v>
      </c>
      <c r="M5" s="88" t="str">
        <f t="shared" si="1"/>
        <v>6</v>
      </c>
      <c r="N5" s="88" t="str">
        <f t="shared" si="1"/>
        <v>7</v>
      </c>
      <c r="O5" s="88" t="str">
        <f t="shared" si="1"/>
        <v>7</v>
      </c>
      <c r="P5" s="88" t="str">
        <f t="shared" si="1"/>
        <v>8</v>
      </c>
      <c r="Q5" s="88" t="str">
        <f t="shared" si="1"/>
        <v>8</v>
      </c>
      <c r="R5" s="88" t="str">
        <f t="shared" si="1"/>
        <v>9</v>
      </c>
      <c r="S5" s="88" t="str">
        <f t="shared" si="1"/>
        <v>9</v>
      </c>
      <c r="T5" s="88" t="str">
        <f t="shared" si="1"/>
        <v>9</v>
      </c>
    </row>
    <row r="6" spans="2:20" x14ac:dyDescent="0.25">
      <c r="B6" s="71" t="s">
        <v>82</v>
      </c>
      <c r="C6" s="88">
        <f>C4*C2</f>
        <v>69.599999999999994</v>
      </c>
      <c r="D6" s="88">
        <f t="shared" ref="D6:T6" si="2">D4*D2</f>
        <v>29.1</v>
      </c>
      <c r="E6" s="88">
        <f t="shared" si="2"/>
        <v>106.4</v>
      </c>
      <c r="F6" s="88">
        <f t="shared" si="2"/>
        <v>40.5</v>
      </c>
      <c r="G6" s="88">
        <f t="shared" si="2"/>
        <v>70.8</v>
      </c>
      <c r="H6" s="88">
        <f t="shared" si="2"/>
        <v>40.5</v>
      </c>
      <c r="I6" s="88">
        <f t="shared" si="2"/>
        <v>91.2</v>
      </c>
      <c r="J6" s="88">
        <f t="shared" si="2"/>
        <v>36.700000000000003</v>
      </c>
      <c r="K6" s="88">
        <f t="shared" si="2"/>
        <v>111.4</v>
      </c>
      <c r="L6" s="88">
        <f t="shared" si="2"/>
        <v>41.8</v>
      </c>
      <c r="M6" s="88">
        <f t="shared" si="2"/>
        <v>78.400000000000006</v>
      </c>
      <c r="N6" s="88">
        <f t="shared" si="2"/>
        <v>32.9</v>
      </c>
      <c r="O6" s="88">
        <f t="shared" si="2"/>
        <v>60.8</v>
      </c>
      <c r="P6" s="88">
        <f t="shared" si="2"/>
        <v>22.8</v>
      </c>
      <c r="Q6" s="88">
        <f t="shared" si="2"/>
        <v>126.6</v>
      </c>
      <c r="R6" s="88">
        <f t="shared" si="2"/>
        <v>29.1</v>
      </c>
      <c r="S6" s="88">
        <f t="shared" si="2"/>
        <v>45.6</v>
      </c>
      <c r="T6" s="88">
        <f t="shared" si="2"/>
        <v>75.900000000000006</v>
      </c>
    </row>
    <row r="7" spans="2:20" x14ac:dyDescent="0.25">
      <c r="C7" s="55" t="s">
        <v>103</v>
      </c>
    </row>
    <row r="8" spans="2:20" x14ac:dyDescent="0.25">
      <c r="C8" s="55" t="s">
        <v>75</v>
      </c>
      <c r="D8" s="55" t="s">
        <v>74</v>
      </c>
    </row>
    <row r="9" spans="2:20" ht="21" x14ac:dyDescent="0.35">
      <c r="F9" s="80" t="str">
        <f>IF(COUNTIF(C2:T2,"")=0,"","Введите уровень успешности каждого задания")</f>
        <v/>
      </c>
    </row>
    <row r="10" spans="2:20" ht="94.5" x14ac:dyDescent="0.2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20" ht="47.25" x14ac:dyDescent="0.25">
      <c r="B11" s="77">
        <f>АнализКл!B11</f>
        <v>1</v>
      </c>
      <c r="C11" s="86" t="str">
        <f>АнализКл!C11</f>
        <v>Способы размножения организмов, сходство и отличие полового и бесполого размножения</v>
      </c>
      <c r="D11" s="82" t="str">
        <f>АнализКл!D11</f>
        <v>3.4</v>
      </c>
      <c r="E11" s="87" t="str">
        <f>АнализКл!E11</f>
        <v>1.3.3</v>
      </c>
      <c r="F11" s="78" t="str">
        <f>АнализКл!F11</f>
        <v>Б</v>
      </c>
      <c r="G11" s="66">
        <f>АнализКл!G11</f>
        <v>1</v>
      </c>
      <c r="H11" s="83">
        <f>IF(I11="","",I11*G11)</f>
        <v>0.69599999999999995</v>
      </c>
      <c r="I11" s="79">
        <f t="shared" ref="I11:I19" si="3">IF(COUNTIFS($C$5:$T$5,$B11,$C$2:$T$2,"")=0,SUMIFS($C$6:$T$6,$C$5:$T$5,$B11)/$G11/100,"")</f>
        <v>0.69599999999999995</v>
      </c>
      <c r="J11" s="78" t="str">
        <f t="shared" ref="J11:J19" si="4">IF(I11="",$F$9,IF(I11&gt;=$A$26,$C$26,IF(I11&gt;=$A$25,$C$25,IF(I11&gt;=$A$24,$C$24,IF(I11&gt;=$A$23,$C$23,$C$22)))))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2" spans="2:20" ht="47.25" x14ac:dyDescent="0.25">
      <c r="B12" s="77">
        <f>АнализКл!B12</f>
        <v>2</v>
      </c>
      <c r="C12" s="86" t="str">
        <f>АнализКл!C12</f>
        <v>Понятие о таксономических категориях (таксоны) классификации и их соподчиненность</v>
      </c>
      <c r="D12" s="82" t="str">
        <f>АнализКл!D12</f>
        <v>4.1</v>
      </c>
      <c r="E12" s="87" t="str">
        <f>АнализКл!E12</f>
        <v>2.3</v>
      </c>
      <c r="F12" s="78" t="str">
        <f>АнализКл!F12</f>
        <v>Б</v>
      </c>
      <c r="G12" s="66">
        <f>АнализКл!G12</f>
        <v>2</v>
      </c>
      <c r="H12" s="83">
        <f t="shared" ref="H12:H19" si="5">IF(I12="","",I12*G12)</f>
        <v>1.355</v>
      </c>
      <c r="I12" s="79">
        <f t="shared" si="3"/>
        <v>0.67749999999999999</v>
      </c>
      <c r="J12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20" ht="15.75" x14ac:dyDescent="0.25">
      <c r="B13" s="77">
        <f>АнализКл!B13</f>
        <v>3</v>
      </c>
      <c r="C13" s="86" t="str">
        <f>АнализКл!C13</f>
        <v>Циклы развития царства Растения</v>
      </c>
      <c r="D13" s="82" t="str">
        <f>АнализКл!D13</f>
        <v>4.4</v>
      </c>
      <c r="E13" s="87" t="str">
        <f>АнализКл!E13</f>
        <v>2.7.1</v>
      </c>
      <c r="F13" s="78" t="str">
        <f>АнализКл!F13</f>
        <v>Б</v>
      </c>
      <c r="G13" s="66">
        <f>АнализКл!G13</f>
        <v>2</v>
      </c>
      <c r="H13" s="83">
        <f t="shared" si="5"/>
        <v>1.113</v>
      </c>
      <c r="I13" s="79">
        <f t="shared" si="3"/>
        <v>0.55649999999999999</v>
      </c>
      <c r="J13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20" ht="63" x14ac:dyDescent="0.25">
      <c r="B14" s="77">
        <f>АнализКл!B14</f>
        <v>4</v>
      </c>
      <c r="C14" s="86" t="str">
        <f>АнализКл!C14</f>
        <v>Отдел Покрытосеменные. Особенности процессов жизнедеятельности Характеристика классов однодольных и двудольных</v>
      </c>
      <c r="D14" s="82" t="str">
        <f>АнализКл!D14</f>
        <v>4.5</v>
      </c>
      <c r="E14" s="87" t="str">
        <f>АнализКл!E14</f>
        <v>25.1; 2.5.2.5; 2.5.3</v>
      </c>
      <c r="F14" s="78" t="str">
        <f>АнализКл!F14</f>
        <v>П</v>
      </c>
      <c r="G14" s="66">
        <f>АнализКл!G14</f>
        <v>2</v>
      </c>
      <c r="H14" s="83">
        <f t="shared" si="5"/>
        <v>1.3169999999999999</v>
      </c>
      <c r="I14" s="79">
        <f t="shared" si="3"/>
        <v>0.65849999999999997</v>
      </c>
      <c r="J14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20" ht="31.5" x14ac:dyDescent="0.25">
      <c r="B15" s="77">
        <f>АнализКл!B15</f>
        <v>5</v>
      </c>
      <c r="C15" s="86" t="str">
        <f>АнализКл!C15</f>
        <v>Царство Животных (беспозвоночные) Характеристика типов, классов</v>
      </c>
      <c r="D15" s="82" t="str">
        <f>АнализКл!D15</f>
        <v>4.6</v>
      </c>
      <c r="E15" s="87" t="str">
        <f>АнализКл!E15</f>
        <v>2.6.1</v>
      </c>
      <c r="F15" s="78" t="str">
        <f>АнализКл!F15</f>
        <v>П</v>
      </c>
      <c r="G15" s="66">
        <f>АнализКл!G15</f>
        <v>2</v>
      </c>
      <c r="H15" s="83">
        <f t="shared" si="5"/>
        <v>1.4810000000000003</v>
      </c>
      <c r="I15" s="79">
        <f t="shared" si="3"/>
        <v>0.74050000000000016</v>
      </c>
      <c r="J15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20" ht="47.25" x14ac:dyDescent="0.25">
      <c r="B16" s="77">
        <f>АнализКл!B16</f>
        <v>6</v>
      </c>
      <c r="C16" s="86" t="str">
        <f>АнализКл!C16</f>
        <v>Нейрогуморальная регуляция процессов в организме человека (пищеварительная, кровообращение, дыхание, кожа)</v>
      </c>
      <c r="D16" s="82" t="str">
        <f>АнализКл!D16</f>
        <v>5.2</v>
      </c>
      <c r="E16" s="87" t="str">
        <f>АнализКл!E16</f>
        <v>3.5</v>
      </c>
      <c r="F16" s="78" t="str">
        <f>АнализКл!F16</f>
        <v>П</v>
      </c>
      <c r="G16" s="66">
        <f>АнализКл!G16</f>
        <v>2</v>
      </c>
      <c r="H16" s="83">
        <f t="shared" si="5"/>
        <v>1.202</v>
      </c>
      <c r="I16" s="79">
        <f t="shared" si="3"/>
        <v>0.60099999999999998</v>
      </c>
      <c r="J16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0" ht="47.25" x14ac:dyDescent="0.25">
      <c r="B17" s="77">
        <f>АнализКл!B17</f>
        <v>7</v>
      </c>
      <c r="C17" s="86" t="str">
        <f>АнализКл!C17</f>
        <v>Раздел «Человек и его здоровье» Приемы оказания первой помощи в различных ситуациях</v>
      </c>
      <c r="D17" s="82" t="str">
        <f>АнализКл!D17</f>
        <v>5.6</v>
      </c>
      <c r="E17" s="87" t="str">
        <f>АнализКл!E17</f>
        <v>2.1.8; 2.1.7</v>
      </c>
      <c r="F17" s="78" t="str">
        <f>АнализКл!F17</f>
        <v>Б</v>
      </c>
      <c r="G17" s="66">
        <f>АнализКл!G17</f>
        <v>2</v>
      </c>
      <c r="H17" s="83">
        <f t="shared" si="5"/>
        <v>0.93699999999999983</v>
      </c>
      <c r="I17" s="79">
        <f t="shared" si="3"/>
        <v>0.46849999999999992</v>
      </c>
      <c r="J17" s="78" t="str">
        <f t="shared" si="4"/>
        <v>Данный элемент содержания усвоен на низком уровне. Требуется коррекция.</v>
      </c>
    </row>
    <row r="18" spans="1:10" ht="47.25" x14ac:dyDescent="0.25">
      <c r="B18" s="77">
        <f>АнализКл!B18</f>
        <v>8</v>
      </c>
      <c r="C18" s="86" t="str">
        <f>АнализКл!C18</f>
        <v>Основные положения современной клеточной теории. Органоиды клетки. Сравнение эукариот и прокариот</v>
      </c>
      <c r="D18" s="82" t="str">
        <f>АнализКл!D18</f>
        <v>2.1; 2.3</v>
      </c>
      <c r="E18" s="87" t="str">
        <f>АнализКл!E18</f>
        <v>1.1.2; 1.1.4</v>
      </c>
      <c r="F18" s="78" t="str">
        <f>АнализКл!F18</f>
        <v>П</v>
      </c>
      <c r="G18" s="66">
        <f>АнализКл!G18</f>
        <v>2</v>
      </c>
      <c r="H18" s="83">
        <f t="shared" si="5"/>
        <v>1.494</v>
      </c>
      <c r="I18" s="79">
        <f t="shared" si="3"/>
        <v>0.747</v>
      </c>
      <c r="J18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47.25" x14ac:dyDescent="0.25">
      <c r="B19" s="77">
        <f>АнализКл!B19</f>
        <v>9</v>
      </c>
      <c r="C19" s="86" t="str">
        <f>АнализКл!C19</f>
        <v>Химический состав клетки Роль неорганических и органических веществ в клетке</v>
      </c>
      <c r="D19" s="82" t="str">
        <f>АнализКл!D19</f>
        <v>2.6</v>
      </c>
      <c r="E19" s="87" t="str">
        <f>АнализКл!E19</f>
        <v>1.1.5 1.1.6</v>
      </c>
      <c r="F19" s="78" t="str">
        <f>АнализКл!F19</f>
        <v>В</v>
      </c>
      <c r="G19" s="66">
        <f>АнализКл!G19</f>
        <v>3</v>
      </c>
      <c r="H19" s="83">
        <f t="shared" si="5"/>
        <v>1.5060000000000002</v>
      </c>
      <c r="I19" s="79">
        <f t="shared" si="3"/>
        <v>0.50200000000000011</v>
      </c>
      <c r="J19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1" spans="1:10" ht="15.75" x14ac:dyDescent="0.25">
      <c r="A21" s="72" t="s">
        <v>79</v>
      </c>
      <c r="B21" s="72" t="s">
        <v>78</v>
      </c>
      <c r="C21" s="73" t="s">
        <v>68</v>
      </c>
    </row>
    <row r="22" spans="1:10" ht="15.75" x14ac:dyDescent="0.25">
      <c r="A22" s="74">
        <v>0</v>
      </c>
      <c r="B22" s="74">
        <f>A23-0.01</f>
        <v>0.28999999999999998</v>
      </c>
      <c r="C22" s="75" t="s">
        <v>69</v>
      </c>
    </row>
    <row r="23" spans="1:10" ht="15.75" x14ac:dyDescent="0.25">
      <c r="A23" s="74">
        <v>0.3</v>
      </c>
      <c r="B23" s="74">
        <f t="shared" ref="B23:B25" si="6">A24-0.01</f>
        <v>0.49</v>
      </c>
      <c r="C23" s="75" t="s">
        <v>70</v>
      </c>
    </row>
    <row r="24" spans="1:10" ht="15.75" x14ac:dyDescent="0.25">
      <c r="A24" s="74">
        <v>0.5</v>
      </c>
      <c r="B24" s="74">
        <f t="shared" si="6"/>
        <v>0.69</v>
      </c>
      <c r="C24" s="75" t="s">
        <v>84</v>
      </c>
    </row>
    <row r="25" spans="1:10" ht="15.75" x14ac:dyDescent="0.25">
      <c r="A25" s="74">
        <v>0.7</v>
      </c>
      <c r="B25" s="74">
        <f t="shared" si="6"/>
        <v>0.89</v>
      </c>
      <c r="C25" s="75" t="s">
        <v>71</v>
      </c>
    </row>
    <row r="26" spans="1:10" ht="15.75" x14ac:dyDescent="0.25">
      <c r="A26" s="74">
        <v>0.9</v>
      </c>
      <c r="B26" s="74">
        <v>1</v>
      </c>
      <c r="C26" s="75" t="s">
        <v>72</v>
      </c>
    </row>
  </sheetData>
  <sheetProtection algorithmName="SHA-512" hashValue="qcrFkcbbtimJbj/hRwM06U2iRcoUy9sQW76tNsUG5oayiipDoj+mRo8TIVJqy0ZExjwA1k4j2Flcg/RfT8PKvQ==" saltValue="SKriKXWqy5GfdYYzKfziIA==" spinCount="100000" sheet="1" objects="1" scenarios="1" formatRows="0"/>
  <mergeCells count="1">
    <mergeCell ref="C1:N1"/>
  </mergeCells>
  <conditionalFormatting sqref="A22:C23 J11:J19">
    <cfRule type="expression" dxfId="0" priority="1786">
      <formula>$I11&lt;$A$24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2018-01-29T06:33:39Z</cp:lastPrinted>
  <dcterms:created xsi:type="dcterms:W3CDTF">2006-09-28T05:33:49Z</dcterms:created>
  <dcterms:modified xsi:type="dcterms:W3CDTF">2018-01-29T06:34:16Z</dcterms:modified>
</cp:coreProperties>
</file>