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G12" i="27" l="1"/>
  <c r="G13" i="27"/>
  <c r="G14" i="27"/>
  <c r="G15" i="27"/>
  <c r="G16" i="27"/>
  <c r="G17" i="27"/>
  <c r="G18" i="27"/>
  <c r="F12" i="27"/>
  <c r="F13" i="27"/>
  <c r="F14" i="27"/>
  <c r="F15" i="27"/>
  <c r="F16" i="27"/>
  <c r="F17" i="27"/>
  <c r="F18" i="27"/>
  <c r="E12" i="27"/>
  <c r="E13" i="27"/>
  <c r="E14" i="27"/>
  <c r="E15" i="27"/>
  <c r="E16" i="27"/>
  <c r="E17" i="27"/>
  <c r="E18" i="27"/>
  <c r="D12" i="27"/>
  <c r="D13" i="27"/>
  <c r="D14" i="27"/>
  <c r="D15" i="27"/>
  <c r="D16" i="27"/>
  <c r="D17" i="27"/>
  <c r="D18" i="27"/>
  <c r="C12" i="27"/>
  <c r="C13" i="27"/>
  <c r="C14" i="27"/>
  <c r="C15" i="27"/>
  <c r="C16" i="27"/>
  <c r="C17" i="27"/>
  <c r="C18" i="27"/>
  <c r="B12" i="27"/>
  <c r="B13" i="27"/>
  <c r="B14" i="27"/>
  <c r="B15" i="27"/>
  <c r="B16" i="27"/>
  <c r="B17" i="27"/>
  <c r="B18" i="27"/>
  <c r="D11" i="27"/>
  <c r="E11" i="27"/>
  <c r="F11" i="27"/>
  <c r="G11" i="27"/>
  <c r="C11" i="27"/>
  <c r="I18" i="25"/>
  <c r="I17" i="25"/>
  <c r="I16" i="25"/>
  <c r="I15" i="25"/>
  <c r="I14" i="25"/>
  <c r="I13" i="25"/>
  <c r="I12" i="25"/>
  <c r="I11" i="25"/>
  <c r="C7" i="27"/>
  <c r="O5" i="27"/>
  <c r="O4" i="27"/>
  <c r="O6" i="27" s="1"/>
  <c r="L5" i="27"/>
  <c r="M5" i="27"/>
  <c r="N5" i="27"/>
  <c r="L4" i="27"/>
  <c r="L6" i="27" s="1"/>
  <c r="M4" i="27"/>
  <c r="M6" i="27" s="1"/>
  <c r="N4" i="27"/>
  <c r="N6" i="27" s="1"/>
  <c r="K5" i="27"/>
  <c r="K4" i="27"/>
  <c r="K6" i="27" s="1"/>
  <c r="I18" i="27" l="1"/>
  <c r="D5" i="27"/>
  <c r="E5" i="27"/>
  <c r="F5" i="27"/>
  <c r="G5" i="27"/>
  <c r="H5" i="27"/>
  <c r="I5" i="27"/>
  <c r="J5" i="27"/>
  <c r="C5" i="27"/>
  <c r="I17" i="27" l="1"/>
  <c r="H17" i="27"/>
  <c r="H18" i="27"/>
  <c r="H18" i="25"/>
  <c r="H11" i="25"/>
  <c r="B11" i="27"/>
  <c r="I11" i="27" l="1"/>
  <c r="H11" i="27" s="1"/>
  <c r="H17" i="25"/>
  <c r="D4" i="27"/>
  <c r="D6" i="27" s="1"/>
  <c r="I12" i="27" s="1"/>
  <c r="H12" i="27" s="1"/>
  <c r="C4" i="27"/>
  <c r="C6" i="27" s="1"/>
  <c r="E4" i="27"/>
  <c r="E6" i="27" s="1"/>
  <c r="I13" i="27" s="1"/>
  <c r="H13" i="27" s="1"/>
  <c r="F4" i="27"/>
  <c r="F6" i="27" s="1"/>
  <c r="G4" i="27"/>
  <c r="G6" i="27" s="1"/>
  <c r="I14" i="27" s="1"/>
  <c r="H14" i="27" s="1"/>
  <c r="H4" i="27"/>
  <c r="H6" i="27" s="1"/>
  <c r="I4" i="27"/>
  <c r="I6" i="27" s="1"/>
  <c r="I15" i="27" s="1"/>
  <c r="H15" i="27" s="1"/>
  <c r="J4" i="27"/>
  <c r="J6" i="27" s="1"/>
  <c r="I16" i="27" s="1"/>
  <c r="H16" i="27" s="1"/>
  <c r="F9" i="27"/>
  <c r="J16" i="27" s="1"/>
  <c r="B21" i="27"/>
  <c r="B22" i="27"/>
  <c r="B23" i="27"/>
  <c r="B24" i="27"/>
  <c r="J18" i="27" l="1"/>
  <c r="J15" i="27"/>
  <c r="J14" i="27"/>
  <c r="J12" i="27"/>
  <c r="J17" i="27"/>
  <c r="J13" i="27" l="1"/>
  <c r="J11" i="27"/>
  <c r="H16" i="25"/>
  <c r="H15" i="25"/>
  <c r="H14" i="25"/>
  <c r="H13" i="25"/>
  <c r="H12" i="25"/>
  <c r="F9" i="25"/>
  <c r="J18" i="25" s="1"/>
  <c r="J15" i="25" l="1"/>
  <c r="J12" i="25"/>
  <c r="J16" i="25"/>
  <c r="J13" i="25"/>
  <c r="J17" i="25"/>
  <c r="J14" i="25"/>
  <c r="J11" i="25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E2" i="9" s="1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<sst xmlns="http://schemas.openxmlformats.org/spreadsheetml/2006/main" count="193" uniqueCount="119">
  <si>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</si>
  <si>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</si>
  <si>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</si>
  <si>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</si>
  <si>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</si>
  <si>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</si>
  <si>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</si>
  <si>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</si>
  <si>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</si>
  <si>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</si>
  <si>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</si>
  <si>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</si>
  <si>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</si>
  <si>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</si>
  <si>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</si>
  <si>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</si>
  <si>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</si>
  <si>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</si>
  <si>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</si>
  <si>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</si>
  <si>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</si>
  <si>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</si>
  <si>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</si>
  <si>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</si>
  <si>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</si>
  <si>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</si>
  <si>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</si>
  <si>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</si>
  <si>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</si>
  <si>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</si>
  <si>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</si>
  <si>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</si>
  <si>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</si>
  <si>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</si>
  <si>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</si>
  <si>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</si>
  <si>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</si>
  <si>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</si>
  <si>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</si>
  <si>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</si>
  <si>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</si>
  <si>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</si>
  <si>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</si>
  <si>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</si>
  <si>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</si>
  <si>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</si>
  <si>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</si>
  <si>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</si>
  <si>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</si>
  <si>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</si>
  <si>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</si>
  <si>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</si>
  <si>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</si>
  <si>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</si>
  <si>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</si>
  <si>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</si>
  <si>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</si>
  <si>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</si>
  <si>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</si>
  <si>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</si>
  <si>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</si>
  <si>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</si>
  <si>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</si>
  <si>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</si>
  <si>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</si>
  <si>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</si>
  <si>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</si>
  <si>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</si>
  <si>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</si>
  <si>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</si>
  <si>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</si>
  <si>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</si>
  <si>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</si>
  <si>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</si>
  <si>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</si>
  <si>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</si>
  <si>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</si>
  <si>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</si>
  <si>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</si>
  <si>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</si>
  <si>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</si>
  <si>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</si>
  <si>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</si>
  <si>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</si>
  <si>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</si>
  <si>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Код контролируемого элемента знаний</t>
  </si>
  <si>
    <t>Код проверяемого умения</t>
  </si>
  <si>
    <t>3
1 б</t>
  </si>
  <si>
    <t>3
2 б</t>
  </si>
  <si>
    <t>8
1 б</t>
  </si>
  <si>
    <t>8
2 б</t>
  </si>
  <si>
    <t>8
3 б</t>
  </si>
  <si>
    <t>Код элемента содержания</t>
  </si>
  <si>
    <t>Тип задания</t>
  </si>
  <si>
    <t>Множественный выбор</t>
  </si>
  <si>
    <t>Краткий ответ</t>
  </si>
  <si>
    <t>Установление соответствия между физическими величинами и их изменением</t>
  </si>
  <si>
    <t>Развёрнутый ответ</t>
  </si>
  <si>
    <t>В</t>
  </si>
  <si>
    <t>КДР по физике (10 кл.) 31.01.2019</t>
  </si>
  <si>
    <t>Кинематика. Равномерное и равноускоренное прямолинейное движение</t>
  </si>
  <si>
    <t>Динамика. Закон всемирного тяготения. Второй закон Ньютона</t>
  </si>
  <si>
    <t>Механика (кинематика, динамика, законы сохранения в механике)</t>
  </si>
  <si>
    <t>Молекулярная физика. Насыщенный и ненасыщенный пар. Относительная влажность воздуха</t>
  </si>
  <si>
    <t>Термодинамика. Количество теплоты</t>
  </si>
  <si>
    <t>Механика. Закон сохранения импульса. Закон сохранения и изменения механической энергии</t>
  </si>
  <si>
    <t>Молекулярная физика. Уравнение Менделеева - Клапейрона, уравнение Клапейрона</t>
  </si>
  <si>
    <t>1.1.4; 1.1.5; 1.1.6</t>
  </si>
  <si>
    <t>1.2.4; 1.2.6</t>
  </si>
  <si>
    <t>1.1; 1.2; 1.4</t>
  </si>
  <si>
    <t>2.1.10; 2.1.12</t>
  </si>
  <si>
    <t>2.1.13; 2.1.14</t>
  </si>
  <si>
    <t>2.2.4; 2.2.5</t>
  </si>
  <si>
    <t>1.2; 1.4</t>
  </si>
  <si>
    <t>Установление соответствия между физическими величинами и их графиками</t>
  </si>
  <si>
    <t>4
1 б</t>
  </si>
  <si>
    <t>4
2 б</t>
  </si>
  <si>
    <t>6
1 б</t>
  </si>
  <si>
    <t>6
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</si>
</sst>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left" vertical="center" wrapText="1"/>
    </xf>
    <xf numFmtId="49" fontId="20" fillId="0" borderId="2" xfId="0" applyNumberFormat="1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6" t="e">
        <f>#REF!</f>
        <v>#REF!</v>
      </c>
      <c r="B1" s="97"/>
      <c r="C1" s="98"/>
      <c r="D1" s="39" t="s">
        <v>54</v>
      </c>
      <c r="E1" s="31"/>
      <c r="F1" s="99" t="e">
        <f>#REF!</f>
        <v>#REF!</v>
      </c>
      <c r="G1" s="100"/>
      <c r="H1" s="101" t="s">
        <v>51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2" t="s">
        <v>52</v>
      </c>
      <c r="B3" s="103" t="s">
        <v>49</v>
      </c>
      <c r="C3" s="105" t="s">
        <v>48</v>
      </c>
      <c r="D3" s="109" t="s">
        <v>55</v>
      </c>
      <c r="E3" s="111" t="s">
        <v>50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02" t="s">
        <v>57</v>
      </c>
      <c r="W3" s="112"/>
      <c r="X3" s="112"/>
      <c r="Y3" s="112"/>
      <c r="Z3" s="102" t="s">
        <v>59</v>
      </c>
      <c r="AA3" s="112"/>
      <c r="AB3" s="112"/>
      <c r="AC3" s="112"/>
      <c r="AD3" s="107" t="s">
        <v>58</v>
      </c>
    </row>
    <row r="4" spans="1:30" ht="16.5" thickBot="1" x14ac:dyDescent="0.3">
      <c r="A4" s="102"/>
      <c r="B4" s="104"/>
      <c r="C4" s="106"/>
      <c r="D4" s="11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8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F13" sqref="F13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3">
        <v>1</v>
      </c>
      <c r="D3" s="64">
        <v>2</v>
      </c>
      <c r="E3" s="63">
        <v>3</v>
      </c>
      <c r="F3" s="64">
        <v>4</v>
      </c>
      <c r="G3" s="63">
        <v>5</v>
      </c>
      <c r="H3" s="64">
        <v>6</v>
      </c>
      <c r="I3" s="63">
        <v>7</v>
      </c>
      <c r="J3" s="64">
        <v>8</v>
      </c>
    </row>
    <row r="4" spans="2:10" x14ac:dyDescent="0.25">
      <c r="C4" s="69"/>
      <c r="D4" s="61"/>
      <c r="E4" s="61"/>
      <c r="F4" s="61"/>
      <c r="G4" s="61"/>
      <c r="H4" s="61"/>
      <c r="I4" s="61"/>
      <c r="J4" s="61"/>
    </row>
    <row r="5" spans="2:10" x14ac:dyDescent="0.25">
      <c r="C5" s="69"/>
      <c r="D5" s="61"/>
      <c r="E5" s="61"/>
      <c r="F5" s="61"/>
      <c r="G5" s="61"/>
      <c r="H5" s="61"/>
      <c r="I5" s="61"/>
      <c r="J5" s="61"/>
    </row>
    <row r="6" spans="2:10" x14ac:dyDescent="0.25">
      <c r="C6" s="69"/>
      <c r="D6" s="61"/>
      <c r="E6" s="61"/>
      <c r="F6" s="61"/>
      <c r="G6" s="61"/>
      <c r="H6" s="61"/>
      <c r="I6" s="61"/>
      <c r="J6" s="61"/>
    </row>
    <row r="7" spans="2:10" x14ac:dyDescent="0.25">
      <c r="C7" s="84" t="s">
        <v>99</v>
      </c>
      <c r="D7" s="85"/>
      <c r="E7" s="85"/>
      <c r="F7" s="85"/>
      <c r="G7" s="85"/>
      <c r="H7" s="61"/>
      <c r="I7" s="61"/>
      <c r="J7" s="61"/>
    </row>
    <row r="8" spans="2:10" x14ac:dyDescent="0.25">
      <c r="B8" s="55"/>
      <c r="C8" s="84" t="s">
        <v>72</v>
      </c>
      <c r="D8" s="84" t="s">
        <v>73</v>
      </c>
      <c r="E8" s="84"/>
      <c r="F8" s="84"/>
      <c r="G8" s="84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6" t="s">
        <v>60</v>
      </c>
      <c r="C10" s="87" t="s">
        <v>62</v>
      </c>
      <c r="D10" s="87" t="s">
        <v>92</v>
      </c>
      <c r="E10" s="87" t="s">
        <v>93</v>
      </c>
      <c r="F10" s="87" t="s">
        <v>63</v>
      </c>
      <c r="G10" s="87" t="s">
        <v>64</v>
      </c>
      <c r="H10" s="87" t="s">
        <v>61</v>
      </c>
      <c r="I10" s="87" t="s">
        <v>65</v>
      </c>
      <c r="J10" s="87" t="s">
        <v>76</v>
      </c>
    </row>
    <row r="11" spans="2:10" ht="50.1" customHeight="1" x14ac:dyDescent="0.25">
      <c r="B11" s="88">
        <v>1</v>
      </c>
      <c r="C11" s="89" t="s">
        <v>100</v>
      </c>
      <c r="D11" s="90" t="s">
        <v>107</v>
      </c>
      <c r="E11" s="91" t="s">
        <v>95</v>
      </c>
      <c r="F11" s="65" t="s">
        <v>79</v>
      </c>
      <c r="G11" s="92">
        <v>1</v>
      </c>
      <c r="H11" s="93" t="str">
        <f>IF(I11="","",I11*G11)</f>
        <v/>
      </c>
      <c r="I11" s="94" t="str">
        <f>IF($C$2="","",$C$2)</f>
        <v/>
      </c>
      <c r="J11" s="92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50.1" customHeight="1" x14ac:dyDescent="0.25">
      <c r="B12" s="88">
        <v>2</v>
      </c>
      <c r="C12" s="89" t="s">
        <v>101</v>
      </c>
      <c r="D12" s="90" t="s">
        <v>108</v>
      </c>
      <c r="E12" s="91" t="s">
        <v>95</v>
      </c>
      <c r="F12" s="65" t="s">
        <v>79</v>
      </c>
      <c r="G12" s="92">
        <v>1</v>
      </c>
      <c r="H12" s="93" t="str">
        <f t="shared" ref="H12:H16" si="1">IF(I12="","",I12*G12)</f>
        <v/>
      </c>
      <c r="I12" s="94" t="str">
        <f>IF($D$2="","",$D$2)</f>
        <v/>
      </c>
      <c r="J12" s="92" t="str">
        <f t="shared" si="0"/>
        <v>Введите уровень успешности каждого задания</v>
      </c>
    </row>
    <row r="13" spans="2:10" ht="78.75" x14ac:dyDescent="0.25">
      <c r="B13" s="88">
        <v>3</v>
      </c>
      <c r="C13" s="95" t="s">
        <v>102</v>
      </c>
      <c r="D13" s="90" t="s">
        <v>109</v>
      </c>
      <c r="E13" s="91" t="s">
        <v>96</v>
      </c>
      <c r="F13" s="65" t="s">
        <v>79</v>
      </c>
      <c r="G13" s="92">
        <v>2</v>
      </c>
      <c r="H13" s="93" t="str">
        <f t="shared" si="1"/>
        <v/>
      </c>
      <c r="I13" s="94" t="str">
        <f>IF($E$2="","",$E$2)</f>
        <v/>
      </c>
      <c r="J13" s="92" t="str">
        <f t="shared" si="0"/>
        <v>Введите уровень успешности каждого задания</v>
      </c>
    </row>
    <row r="14" spans="2:10" ht="78.75" x14ac:dyDescent="0.25">
      <c r="B14" s="88">
        <v>4</v>
      </c>
      <c r="C14" s="95" t="s">
        <v>102</v>
      </c>
      <c r="D14" s="90" t="s">
        <v>109</v>
      </c>
      <c r="E14" s="91" t="s">
        <v>114</v>
      </c>
      <c r="F14" s="65" t="s">
        <v>78</v>
      </c>
      <c r="G14" s="92">
        <v>2</v>
      </c>
      <c r="H14" s="93" t="str">
        <f t="shared" si="1"/>
        <v/>
      </c>
      <c r="I14" s="94" t="str">
        <f>IF($F$2="","",$F$2)</f>
        <v/>
      </c>
      <c r="J14" s="92" t="str">
        <f t="shared" si="0"/>
        <v>Введите уровень успешности каждого задания</v>
      </c>
    </row>
    <row r="15" spans="2:10" ht="50.1" customHeight="1" x14ac:dyDescent="0.25">
      <c r="B15" s="88">
        <v>5</v>
      </c>
      <c r="C15" s="95" t="s">
        <v>106</v>
      </c>
      <c r="D15" s="90" t="s">
        <v>110</v>
      </c>
      <c r="E15" s="91" t="s">
        <v>95</v>
      </c>
      <c r="F15" s="65" t="s">
        <v>79</v>
      </c>
      <c r="G15" s="92">
        <v>1</v>
      </c>
      <c r="H15" s="93" t="str">
        <f t="shared" si="1"/>
        <v/>
      </c>
      <c r="I15" s="94" t="str">
        <f>IF($G$2="","",$G$2)</f>
        <v/>
      </c>
      <c r="J15" s="92" t="str">
        <f t="shared" si="0"/>
        <v>Введите уровень успешности каждого задания</v>
      </c>
    </row>
    <row r="16" spans="2:10" ht="50.1" customHeight="1" x14ac:dyDescent="0.25">
      <c r="B16" s="88">
        <v>6</v>
      </c>
      <c r="C16" s="95" t="s">
        <v>103</v>
      </c>
      <c r="D16" s="90" t="s">
        <v>111</v>
      </c>
      <c r="E16" s="91" t="s">
        <v>94</v>
      </c>
      <c r="F16" s="65" t="s">
        <v>78</v>
      </c>
      <c r="G16" s="92">
        <v>2</v>
      </c>
      <c r="H16" s="93" t="str">
        <f t="shared" si="1"/>
        <v/>
      </c>
      <c r="I16" s="94" t="str">
        <f>IF($H$2="","",$H$2)</f>
        <v/>
      </c>
      <c r="J16" s="92" t="str">
        <f t="shared" si="0"/>
        <v>Введите уровень успешности каждого задания</v>
      </c>
    </row>
    <row r="17" spans="1:10" ht="50.1" customHeight="1" x14ac:dyDescent="0.25">
      <c r="B17" s="88">
        <v>7</v>
      </c>
      <c r="C17" s="95" t="s">
        <v>104</v>
      </c>
      <c r="D17" s="90" t="s">
        <v>112</v>
      </c>
      <c r="E17" s="91" t="s">
        <v>95</v>
      </c>
      <c r="F17" s="65" t="s">
        <v>79</v>
      </c>
      <c r="G17" s="92">
        <v>1</v>
      </c>
      <c r="H17" s="93" t="str">
        <f>IF(I17="","",I17*G17)</f>
        <v/>
      </c>
      <c r="I17" s="94" t="str">
        <f>IF($I$2="","",$I$2)</f>
        <v/>
      </c>
      <c r="J17" s="92" t="str">
        <f t="shared" si="0"/>
        <v>Введите уровень успешности каждого задания</v>
      </c>
    </row>
    <row r="18" spans="1:10" ht="50.1" customHeight="1" x14ac:dyDescent="0.25">
      <c r="B18" s="88">
        <v>8</v>
      </c>
      <c r="C18" s="95" t="s">
        <v>105</v>
      </c>
      <c r="D18" s="90" t="s">
        <v>113</v>
      </c>
      <c r="E18" s="91" t="s">
        <v>97</v>
      </c>
      <c r="F18" s="65" t="s">
        <v>98</v>
      </c>
      <c r="G18" s="92">
        <v>3</v>
      </c>
      <c r="H18" s="93" t="str">
        <f>IF(I18="","",I18*G18)</f>
        <v/>
      </c>
      <c r="I18" s="94" t="str">
        <f>IF($J$2="","",$J$2)</f>
        <v/>
      </c>
      <c r="J18" s="92" t="str">
        <f t="shared" si="0"/>
        <v>Введите уровень успешности каждого задания</v>
      </c>
    </row>
    <row r="20" spans="1:10" ht="15.75" x14ac:dyDescent="0.25">
      <c r="A20" t="s">
        <v>75</v>
      </c>
      <c r="B20" t="s">
        <v>74</v>
      </c>
      <c r="C20" s="57" t="s">
        <v>66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67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68</v>
      </c>
    </row>
    <row r="23" spans="1:10" ht="15.75" x14ac:dyDescent="0.25">
      <c r="A23" s="56">
        <v>0.5</v>
      </c>
      <c r="B23" s="56">
        <f t="shared" si="2"/>
        <v>0.69</v>
      </c>
      <c r="C23" s="58" t="s">
        <v>77</v>
      </c>
    </row>
    <row r="24" spans="1:10" ht="15.75" x14ac:dyDescent="0.25">
      <c r="A24" s="56">
        <v>0.7</v>
      </c>
      <c r="B24" s="56">
        <f t="shared" si="2"/>
        <v>0.89</v>
      </c>
      <c r="C24" s="58" t="s">
        <v>69</v>
      </c>
    </row>
    <row r="25" spans="1:10" ht="15.75" x14ac:dyDescent="0.25">
      <c r="A25" s="56">
        <v>0.9</v>
      </c>
      <c r="B25" s="56">
        <v>1</v>
      </c>
      <c r="C25" s="58" t="s">
        <v>70</v>
      </c>
    </row>
  </sheetData>
  <sheetProtection password="EA11" sheet="1" objects="1" scenarios="1" formatColumns="0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zoomScaleNormal="80" workbookViewId="0">
      <selection activeCell="C2" sqref="C2:O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3" t="s">
        <v>84</v>
      </c>
      <c r="D1" s="114"/>
      <c r="E1" s="114"/>
      <c r="F1" s="114"/>
      <c r="G1" s="114"/>
      <c r="H1" s="114"/>
      <c r="I1" s="114"/>
      <c r="J1" s="115"/>
    </row>
    <row r="2" spans="2:18" s="81" customFormat="1" ht="15.75" thickBot="1" x14ac:dyDescent="0.3">
      <c r="B2" s="82" t="s">
        <v>71</v>
      </c>
      <c r="C2" s="116">
        <v>73.118279569892479</v>
      </c>
      <c r="D2" s="116">
        <v>65.591397849462368</v>
      </c>
      <c r="E2" s="116">
        <v>47.311827956989248</v>
      </c>
      <c r="F2" s="116">
        <v>31.182795698924732</v>
      </c>
      <c r="G2" s="116">
        <v>46.236559139784944</v>
      </c>
      <c r="H2" s="116">
        <v>37.634408602150536</v>
      </c>
      <c r="I2" s="116">
        <v>61.29032258064516</v>
      </c>
      <c r="J2" s="116">
        <v>30.107526881720432</v>
      </c>
      <c r="K2" s="116">
        <v>56.98924731182796</v>
      </c>
      <c r="L2" s="116">
        <v>40.86021505376344</v>
      </c>
      <c r="M2" s="116">
        <v>7.5268817204301079</v>
      </c>
      <c r="N2" s="116">
        <v>6.4516129032258061</v>
      </c>
      <c r="O2" s="116">
        <v>1.0752688172043012</v>
      </c>
    </row>
    <row r="3" spans="2:18" ht="26.25" thickBot="1" x14ac:dyDescent="0.3">
      <c r="C3" s="83">
        <v>1</v>
      </c>
      <c r="D3" s="86">
        <v>2</v>
      </c>
      <c r="E3" s="83" t="s">
        <v>87</v>
      </c>
      <c r="F3" s="83" t="s">
        <v>88</v>
      </c>
      <c r="G3" s="86" t="s">
        <v>115</v>
      </c>
      <c r="H3" s="86" t="s">
        <v>116</v>
      </c>
      <c r="I3" s="83">
        <v>5</v>
      </c>
      <c r="J3" s="86" t="s">
        <v>117</v>
      </c>
      <c r="K3" s="86" t="s">
        <v>118</v>
      </c>
      <c r="L3" s="83">
        <v>7</v>
      </c>
      <c r="M3" s="86" t="s">
        <v>89</v>
      </c>
      <c r="N3" s="86" t="s">
        <v>90</v>
      </c>
      <c r="O3" s="86" t="s">
        <v>91</v>
      </c>
    </row>
    <row r="4" spans="2:18" x14ac:dyDescent="0.25">
      <c r="B4" s="80" t="s">
        <v>83</v>
      </c>
      <c r="C4" s="79">
        <f t="shared" ref="C4:O4" si="0">IF(LEN(C3)&lt;4,1,1*LEFT(RIGHT(C3,3),1))</f>
        <v>1</v>
      </c>
      <c r="D4" s="79">
        <f t="shared" si="0"/>
        <v>1</v>
      </c>
      <c r="E4" s="79">
        <f t="shared" si="0"/>
        <v>1</v>
      </c>
      <c r="F4" s="79">
        <f t="shared" si="0"/>
        <v>2</v>
      </c>
      <c r="G4" s="79">
        <f t="shared" si="0"/>
        <v>1</v>
      </c>
      <c r="H4" s="79">
        <f t="shared" si="0"/>
        <v>2</v>
      </c>
      <c r="I4" s="79">
        <f t="shared" si="0"/>
        <v>1</v>
      </c>
      <c r="J4" s="79">
        <f t="shared" si="0"/>
        <v>1</v>
      </c>
      <c r="K4" s="79">
        <f t="shared" si="0"/>
        <v>2</v>
      </c>
      <c r="L4" s="79">
        <f t="shared" si="0"/>
        <v>1</v>
      </c>
      <c r="M4" s="79">
        <f t="shared" si="0"/>
        <v>1</v>
      </c>
      <c r="N4" s="79">
        <f t="shared" si="0"/>
        <v>2</v>
      </c>
      <c r="O4" s="79">
        <f t="shared" si="0"/>
        <v>3</v>
      </c>
      <c r="P4" s="79"/>
      <c r="Q4" s="79"/>
      <c r="R4" s="79"/>
    </row>
    <row r="5" spans="2:18" x14ac:dyDescent="0.25">
      <c r="B5" s="80" t="s">
        <v>82</v>
      </c>
      <c r="C5" s="79">
        <f>IF(LEN(C3)&lt;4,C3,IF(LEN(C3)&lt;8,LEFT(C3,LEN(C3)-4),LEFT(C3,LEN(C3)-8)))</f>
        <v>1</v>
      </c>
      <c r="D5" s="79">
        <f t="shared" ref="D5:O5" si="1">IF(LEN(D3)&lt;4,D3,IF(LEN(D3)&lt;8,LEFT(D3,LEN(D3)-4),LEFT(D3,LEN(D3)-8)))</f>
        <v>2</v>
      </c>
      <c r="E5" s="79" t="str">
        <f t="shared" si="1"/>
        <v>3</v>
      </c>
      <c r="F5" s="79" t="str">
        <f t="shared" si="1"/>
        <v>3</v>
      </c>
      <c r="G5" s="79" t="str">
        <f t="shared" si="1"/>
        <v>4</v>
      </c>
      <c r="H5" s="79" t="str">
        <f t="shared" si="1"/>
        <v>4</v>
      </c>
      <c r="I5" s="79">
        <f t="shared" si="1"/>
        <v>5</v>
      </c>
      <c r="J5" s="79" t="str">
        <f t="shared" si="1"/>
        <v>6</v>
      </c>
      <c r="K5" s="79" t="str">
        <f t="shared" si="1"/>
        <v>6</v>
      </c>
      <c r="L5" s="79">
        <f t="shared" si="1"/>
        <v>7</v>
      </c>
      <c r="M5" s="79" t="str">
        <f t="shared" si="1"/>
        <v>8</v>
      </c>
      <c r="N5" s="79" t="str">
        <f t="shared" si="1"/>
        <v>8</v>
      </c>
      <c r="O5" s="79" t="str">
        <f t="shared" si="1"/>
        <v>8</v>
      </c>
      <c r="P5" s="79"/>
      <c r="Q5" s="79"/>
      <c r="R5" s="79"/>
    </row>
    <row r="6" spans="2:18" x14ac:dyDescent="0.25">
      <c r="B6" s="80" t="s">
        <v>81</v>
      </c>
      <c r="C6" s="79">
        <f t="shared" ref="C6:O6" si="2">C4*C2</f>
        <v>73.118279569892479</v>
      </c>
      <c r="D6" s="79">
        <f t="shared" si="2"/>
        <v>65.591397849462368</v>
      </c>
      <c r="E6" s="79">
        <f t="shared" si="2"/>
        <v>47.311827956989248</v>
      </c>
      <c r="F6" s="79">
        <f t="shared" si="2"/>
        <v>62.365591397849464</v>
      </c>
      <c r="G6" s="79">
        <f t="shared" si="2"/>
        <v>46.236559139784944</v>
      </c>
      <c r="H6" s="79">
        <f t="shared" si="2"/>
        <v>75.268817204301072</v>
      </c>
      <c r="I6" s="79">
        <f t="shared" si="2"/>
        <v>61.29032258064516</v>
      </c>
      <c r="J6" s="79">
        <f t="shared" si="2"/>
        <v>30.107526881720432</v>
      </c>
      <c r="K6" s="79">
        <f t="shared" si="2"/>
        <v>113.97849462365592</v>
      </c>
      <c r="L6" s="79">
        <f t="shared" si="2"/>
        <v>40.86021505376344</v>
      </c>
      <c r="M6" s="79">
        <f t="shared" si="2"/>
        <v>7.5268817204301079</v>
      </c>
      <c r="N6" s="79">
        <f t="shared" si="2"/>
        <v>12.903225806451612</v>
      </c>
      <c r="O6" s="79">
        <f t="shared" si="2"/>
        <v>3.2258064516129039</v>
      </c>
      <c r="P6" s="79"/>
      <c r="Q6" s="79"/>
      <c r="R6" s="79"/>
    </row>
    <row r="7" spans="2:18" x14ac:dyDescent="0.25">
      <c r="C7" s="84" t="str">
        <f>АнализКл!C7</f>
        <v>КДР по физике (10 кл.) 31.01.2019</v>
      </c>
      <c r="D7" s="84"/>
      <c r="E7" s="84"/>
      <c r="F7" s="84"/>
      <c r="G7" s="84"/>
      <c r="H7" s="84"/>
    </row>
    <row r="8" spans="2:18" x14ac:dyDescent="0.25">
      <c r="C8" s="84" t="s">
        <v>72</v>
      </c>
      <c r="D8" s="84" t="s">
        <v>80</v>
      </c>
      <c r="E8" s="84"/>
      <c r="F8" s="84"/>
      <c r="G8" s="84"/>
      <c r="H8" s="84"/>
    </row>
    <row r="9" spans="2:18" ht="21" x14ac:dyDescent="0.35">
      <c r="F9" s="78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 x14ac:dyDescent="0.25">
      <c r="B10" s="66" t="s">
        <v>60</v>
      </c>
      <c r="C10" s="66" t="s">
        <v>62</v>
      </c>
      <c r="D10" s="66" t="s">
        <v>85</v>
      </c>
      <c r="E10" s="66" t="s">
        <v>86</v>
      </c>
      <c r="F10" s="77" t="s">
        <v>63</v>
      </c>
      <c r="G10" s="77" t="s">
        <v>64</v>
      </c>
      <c r="H10" s="77" t="s">
        <v>61</v>
      </c>
      <c r="I10" s="77" t="s">
        <v>65</v>
      </c>
      <c r="J10" s="77" t="s">
        <v>76</v>
      </c>
    </row>
    <row r="11" spans="2:18" ht="50.1" customHeight="1" x14ac:dyDescent="0.25">
      <c r="B11" s="76">
        <f>АнализКл!B11</f>
        <v>1</v>
      </c>
      <c r="C11" s="70" t="str">
        <f>АнализКл!C11</f>
        <v>Кинематика. Равномерное и равноускоренное прямолинейное движение</v>
      </c>
      <c r="D11" s="67" t="str">
        <f>АнализКл!D11</f>
        <v>1.1.4; 1.1.5; 1.1.6</v>
      </c>
      <c r="E11" s="67" t="str">
        <f>АнализКл!E11</f>
        <v>Краткий ответ</v>
      </c>
      <c r="F11" s="67" t="str">
        <f>АнализКл!F11</f>
        <v>Б</v>
      </c>
      <c r="G11" s="67">
        <f>АнализКл!G11</f>
        <v>1</v>
      </c>
      <c r="H11" s="68">
        <f t="shared" ref="H11:H16" si="3">IF(I11="","",I11*G11)</f>
        <v>0.73118279569892475</v>
      </c>
      <c r="I11" s="75">
        <f t="shared" ref="I11:I18" si="4">IF(COUNTIFS($C$5:$O$5,$B11,$C$2:$O$2,"")=0,SUMIFS($C$6:$O$6,$C$5:$O$5,$B11)/$G11/100,"")</f>
        <v>0.73118279569892475</v>
      </c>
      <c r="J11" s="65" t="str">
        <f t="shared" ref="J11:J18" si="5">IF(I11="",$F$9,IF(I11&gt;=$A$25,$C$25,IF(I11&gt;=$A$24,$C$24,IF(I11&gt;=$A$23,$C$23,IF(I11&gt;=$A$22,$C$22,$C$21)))))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8" ht="50.1" customHeight="1" x14ac:dyDescent="0.25">
      <c r="B12" s="76">
        <f>АнализКл!B12</f>
        <v>2</v>
      </c>
      <c r="C12" s="70" t="str">
        <f>АнализКл!C12</f>
        <v>Динамика. Закон всемирного тяготения. Второй закон Ньютона</v>
      </c>
      <c r="D12" s="67" t="str">
        <f>АнализКл!D12</f>
        <v>1.2.4; 1.2.6</v>
      </c>
      <c r="E12" s="67" t="str">
        <f>АнализКл!E12</f>
        <v>Краткий ответ</v>
      </c>
      <c r="F12" s="67" t="str">
        <f>АнализКл!F12</f>
        <v>Б</v>
      </c>
      <c r="G12" s="67">
        <f>АнализКл!G12</f>
        <v>1</v>
      </c>
      <c r="H12" s="68">
        <f t="shared" si="3"/>
        <v>0.65591397849462363</v>
      </c>
      <c r="I12" s="75">
        <f t="shared" si="4"/>
        <v>0.65591397849462363</v>
      </c>
      <c r="J12" s="65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8" ht="78.75" x14ac:dyDescent="0.25">
      <c r="B13" s="76">
        <f>АнализКл!B13</f>
        <v>3</v>
      </c>
      <c r="C13" s="70" t="str">
        <f>АнализКл!C13</f>
        <v>Механика (кинематика, динамика, законы сохранения в механике)</v>
      </c>
      <c r="D13" s="67" t="str">
        <f>АнализКл!D13</f>
        <v>1.1; 1.2; 1.4</v>
      </c>
      <c r="E13" s="67" t="str">
        <f>АнализКл!E13</f>
        <v>Установление соответствия между физическими величинами и их изменением</v>
      </c>
      <c r="F13" s="67" t="str">
        <f>АнализКл!F13</f>
        <v>Б</v>
      </c>
      <c r="G13" s="67">
        <f>АнализКл!G13</f>
        <v>2</v>
      </c>
      <c r="H13" s="68">
        <f t="shared" si="3"/>
        <v>1.0967741935483872</v>
      </c>
      <c r="I13" s="75">
        <f t="shared" si="4"/>
        <v>0.54838709677419362</v>
      </c>
      <c r="J13" s="65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8" ht="78.75" x14ac:dyDescent="0.25">
      <c r="B14" s="76">
        <f>АнализКл!B14</f>
        <v>4</v>
      </c>
      <c r="C14" s="70" t="str">
        <f>АнализКл!C14</f>
        <v>Механика (кинематика, динамика, законы сохранения в механике)</v>
      </c>
      <c r="D14" s="67" t="str">
        <f>АнализКл!D14</f>
        <v>1.1; 1.2; 1.4</v>
      </c>
      <c r="E14" s="67" t="str">
        <f>АнализКл!E14</f>
        <v>Установление соответствия между физическими величинами и их графиками</v>
      </c>
      <c r="F14" s="67" t="str">
        <f>АнализКл!F14</f>
        <v>П</v>
      </c>
      <c r="G14" s="67">
        <f>АнализКл!G14</f>
        <v>2</v>
      </c>
      <c r="H14" s="68">
        <f t="shared" si="3"/>
        <v>1.2150537634408602</v>
      </c>
      <c r="I14" s="75">
        <f t="shared" si="4"/>
        <v>0.60752688172043012</v>
      </c>
      <c r="J14" s="65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8" ht="50.1" customHeight="1" x14ac:dyDescent="0.25">
      <c r="B15" s="76">
        <f>АнализКл!B15</f>
        <v>5</v>
      </c>
      <c r="C15" s="70" t="str">
        <f>АнализКл!C15</f>
        <v>Молекулярная физика. Уравнение Менделеева - Клапейрона, уравнение Клапейрона</v>
      </c>
      <c r="D15" s="67" t="str">
        <f>АнализКл!D15</f>
        <v>2.1.10; 2.1.12</v>
      </c>
      <c r="E15" s="67" t="str">
        <f>АнализКл!E15</f>
        <v>Краткий ответ</v>
      </c>
      <c r="F15" s="67" t="str">
        <f>АнализКл!F15</f>
        <v>Б</v>
      </c>
      <c r="G15" s="67">
        <f>АнализКл!G15</f>
        <v>1</v>
      </c>
      <c r="H15" s="68">
        <f t="shared" si="3"/>
        <v>0.61290322580645162</v>
      </c>
      <c r="I15" s="75">
        <f t="shared" si="4"/>
        <v>0.61290322580645162</v>
      </c>
      <c r="J15" s="65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8" ht="50.1" customHeight="1" x14ac:dyDescent="0.25">
      <c r="B16" s="76">
        <f>АнализКл!B16</f>
        <v>6</v>
      </c>
      <c r="C16" s="70" t="str">
        <f>АнализКл!C16</f>
        <v>Молекулярная физика. Насыщенный и ненасыщенный пар. Относительная влажность воздуха</v>
      </c>
      <c r="D16" s="67" t="str">
        <f>АнализКл!D16</f>
        <v>2.1.13; 2.1.14</v>
      </c>
      <c r="E16" s="67" t="str">
        <f>АнализКл!E16</f>
        <v>Множественный выбор</v>
      </c>
      <c r="F16" s="67" t="str">
        <f>АнализКл!F16</f>
        <v>П</v>
      </c>
      <c r="G16" s="67">
        <f>АнализКл!G16</f>
        <v>2</v>
      </c>
      <c r="H16" s="68">
        <f t="shared" si="3"/>
        <v>1.4408602150537635</v>
      </c>
      <c r="I16" s="75">
        <f t="shared" si="4"/>
        <v>0.72043010752688175</v>
      </c>
      <c r="J16" s="65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 x14ac:dyDescent="0.25">
      <c r="B17" s="76">
        <f>АнализКл!B17</f>
        <v>7</v>
      </c>
      <c r="C17" s="70" t="str">
        <f>АнализКл!C17</f>
        <v>Термодинамика. Количество теплоты</v>
      </c>
      <c r="D17" s="67" t="str">
        <f>АнализКл!D17</f>
        <v>2.2.4; 2.2.5</v>
      </c>
      <c r="E17" s="67" t="str">
        <f>АнализКл!E17</f>
        <v>Краткий ответ</v>
      </c>
      <c r="F17" s="67" t="str">
        <f>АнализКл!F17</f>
        <v>Б</v>
      </c>
      <c r="G17" s="67">
        <f>АнализКл!G17</f>
        <v>1</v>
      </c>
      <c r="H17" s="68">
        <f t="shared" ref="H17" si="6">IF(I17="","",I17*G17)</f>
        <v>0.40860215053763438</v>
      </c>
      <c r="I17" s="75">
        <f t="shared" si="4"/>
        <v>0.40860215053763438</v>
      </c>
      <c r="J17" s="65" t="str">
        <f t="shared" si="5"/>
        <v>Данный элемент содержания усвоен на низком уровне. Требуется коррекция.</v>
      </c>
    </row>
    <row r="18" spans="1:10" ht="50.1" customHeight="1" x14ac:dyDescent="0.25">
      <c r="B18" s="76">
        <f>АнализКл!B18</f>
        <v>8</v>
      </c>
      <c r="C18" s="70" t="str">
        <f>АнализКл!C18</f>
        <v>Механика. Закон сохранения импульса. Закон сохранения и изменения механической энергии</v>
      </c>
      <c r="D18" s="67" t="str">
        <f>АнализКл!D18</f>
        <v>1.2; 1.4</v>
      </c>
      <c r="E18" s="67" t="str">
        <f>АнализКл!E18</f>
        <v>Развёрнутый ответ</v>
      </c>
      <c r="F18" s="67" t="str">
        <f>АнализКл!F18</f>
        <v>В</v>
      </c>
      <c r="G18" s="67">
        <f>АнализКл!G18</f>
        <v>3</v>
      </c>
      <c r="H18" s="68">
        <f>IF(I18="","",I18*G18)</f>
        <v>0.23655913978494622</v>
      </c>
      <c r="I18" s="75">
        <f t="shared" si="4"/>
        <v>7.8853046594982074E-2</v>
      </c>
      <c r="J18" s="65" t="str">
        <f t="shared" si="5"/>
        <v>Данный элемент содержания усвоен на крайне низком уровне. Требуется серьёзная коррекция.</v>
      </c>
    </row>
    <row r="20" spans="1:10" ht="15.75" x14ac:dyDescent="0.25">
      <c r="A20" s="74" t="s">
        <v>75</v>
      </c>
      <c r="B20" s="74" t="s">
        <v>74</v>
      </c>
      <c r="C20" s="73" t="s">
        <v>66</v>
      </c>
    </row>
    <row r="21" spans="1:10" ht="15.75" x14ac:dyDescent="0.25">
      <c r="A21" s="72">
        <v>0</v>
      </c>
      <c r="B21" s="72">
        <f>A22-0.01</f>
        <v>0.28999999999999998</v>
      </c>
      <c r="C21" s="71" t="s">
        <v>67</v>
      </c>
    </row>
    <row r="22" spans="1:10" ht="15.75" x14ac:dyDescent="0.25">
      <c r="A22" s="72">
        <v>0.3</v>
      </c>
      <c r="B22" s="72">
        <f>A23-0.01</f>
        <v>0.49</v>
      </c>
      <c r="C22" s="71" t="s">
        <v>68</v>
      </c>
    </row>
    <row r="23" spans="1:10" ht="15.75" x14ac:dyDescent="0.25">
      <c r="A23" s="72">
        <v>0.5</v>
      </c>
      <c r="B23" s="72">
        <f>A24-0.01</f>
        <v>0.69</v>
      </c>
      <c r="C23" s="71" t="s">
        <v>77</v>
      </c>
    </row>
    <row r="24" spans="1:10" ht="15.75" x14ac:dyDescent="0.25">
      <c r="A24" s="72">
        <v>0.7</v>
      </c>
      <c r="B24" s="72">
        <f>A25-0.01</f>
        <v>0.89</v>
      </c>
      <c r="C24" s="71" t="s">
        <v>69</v>
      </c>
    </row>
    <row r="25" spans="1:10" ht="15.75" x14ac:dyDescent="0.25">
      <c r="A25" s="72">
        <v>0.9</v>
      </c>
      <c r="B25" s="72">
        <v>1</v>
      </c>
      <c r="C25" s="71" t="s">
        <v>70</v>
      </c>
    </row>
  </sheetData>
  <sheetProtection password="EA11" sheet="1" objects="1" scenarios="1" formatColumns="0" formatRows="0"/>
  <mergeCells count="1">
    <mergeCell ref="C1:J1"/>
  </mergeCells>
  <conditionalFormatting sqref="A21:C22 J11:J18">
    <cfRule type="expression" dxfId="0" priority="1">
      <formula>$I11&lt;$A$23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2019-03-27T14:08:17Z</dcterms:modified>
</cp:coreProperties>
</file>