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7" i="26" l="1"/>
  <c r="O5" i="26"/>
  <c r="O4" i="26"/>
  <c r="O6" i="26" s="1"/>
  <c r="C11" i="26" l="1"/>
  <c r="D11" i="26"/>
  <c r="E11" i="26"/>
  <c r="F11" i="26"/>
  <c r="C12" i="26"/>
  <c r="D12" i="26"/>
  <c r="E12" i="26"/>
  <c r="F12" i="26"/>
  <c r="C13" i="26"/>
  <c r="D13" i="26"/>
  <c r="E13" i="26"/>
  <c r="F13" i="26"/>
  <c r="C14" i="26"/>
  <c r="D14" i="26"/>
  <c r="E14" i="26"/>
  <c r="F14" i="26"/>
  <c r="C15" i="26"/>
  <c r="D15" i="26"/>
  <c r="E15" i="26"/>
  <c r="F15" i="26"/>
  <c r="C16" i="26"/>
  <c r="D16" i="26"/>
  <c r="E16" i="26"/>
  <c r="F16" i="26"/>
  <c r="C17" i="26"/>
  <c r="D17" i="26"/>
  <c r="E17" i="26"/>
  <c r="F17" i="26"/>
  <c r="C18" i="26"/>
  <c r="D18" i="26"/>
  <c r="E18" i="26"/>
  <c r="F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C5" i="26"/>
  <c r="D4" i="26" l="1"/>
  <c r="D6" i="26" s="1"/>
  <c r="E4" i="26"/>
  <c r="E6" i="26" s="1"/>
  <c r="F4" i="26"/>
  <c r="F6" i="26" s="1"/>
  <c r="H13" i="26" s="1"/>
  <c r="G4" i="26"/>
  <c r="G6" i="26" s="1"/>
  <c r="H4" i="26"/>
  <c r="H6" i="26" s="1"/>
  <c r="I4" i="26"/>
  <c r="I6" i="26" s="1"/>
  <c r="H15" i="26" s="1"/>
  <c r="J4" i="26"/>
  <c r="J6" i="26" s="1"/>
  <c r="H16" i="26" s="1"/>
  <c r="K4" i="26"/>
  <c r="K6" i="26" s="1"/>
  <c r="H17" i="26" s="1"/>
  <c r="L4" i="26"/>
  <c r="L6" i="26" s="1"/>
  <c r="M4" i="26"/>
  <c r="M6" i="26" s="1"/>
  <c r="H18" i="26" s="1"/>
  <c r="N4" i="26"/>
  <c r="N6" i="26" s="1"/>
  <c r="H18" i="25"/>
  <c r="G18" i="25" s="1"/>
  <c r="H14" i="26" l="1"/>
  <c r="H12" i="26"/>
  <c r="G12" i="26" s="1"/>
  <c r="G18" i="26"/>
  <c r="G17" i="26"/>
  <c r="G16" i="26"/>
  <c r="G15" i="26"/>
  <c r="G14" i="26"/>
  <c r="G13" i="26"/>
  <c r="C4" i="26"/>
  <c r="C6" i="26" s="1"/>
  <c r="H11" i="26" s="1"/>
  <c r="G11" i="26" s="1"/>
  <c r="H17" i="25" l="1"/>
  <c r="G17" i="25" s="1"/>
  <c r="H16" i="25"/>
  <c r="G16" i="25" s="1"/>
  <c r="H15" i="25"/>
  <c r="G15" i="25" s="1"/>
  <c r="H14" i="25"/>
  <c r="G14" i="25" s="1"/>
  <c r="H13" i="25"/>
  <c r="G13" i="25" s="1"/>
  <c r="H12" i="25"/>
  <c r="G12" i="25" s="1"/>
  <c r="H11" i="25"/>
  <c r="G11" i="25" s="1"/>
  <c r="E9" i="26" l="1"/>
  <c r="E9" i="25"/>
  <c r="I15" i="25" l="1"/>
  <c r="I18" i="25"/>
  <c r="I12" i="26"/>
  <c r="I14" i="26"/>
  <c r="I11" i="26"/>
  <c r="I18" i="26"/>
  <c r="I13" i="26"/>
  <c r="I15" i="26"/>
  <c r="I16" i="26"/>
  <c r="I17" i="26"/>
  <c r="I12" i="25"/>
  <c r="I16" i="25"/>
  <c r="I13" i="25"/>
  <c r="I17" i="25"/>
  <c r="I14" i="25"/>
  <c r="I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<sst xmlns="http://schemas.openxmlformats.org/spreadsheetml/2006/main" count="184" uniqueCount="114">
  <si>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</si>
  <si>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</si>
  <si>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</si>
  <si>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</si>
  <si>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</si>
  <si>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</si>
  <si>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</si>
  <si>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</si>
  <si>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</si>
  <si>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</si>
  <si>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</si>
  <si>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</si>
  <si>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</si>
  <si>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</si>
  <si>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</si>
  <si>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</si>
  <si>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</si>
  <si>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</si>
  <si>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</si>
  <si>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</si>
  <si>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</si>
  <si>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</si>
  <si>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</si>
  <si>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</si>
  <si>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</si>
  <si>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</si>
  <si>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</si>
  <si>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</si>
  <si>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</si>
  <si>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</si>
  <si>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</si>
  <si>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</si>
  <si>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</si>
  <si>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</si>
  <si>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</si>
  <si>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</si>
  <si>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</si>
  <si>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</si>
  <si>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</si>
  <si>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</si>
  <si>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</si>
  <si>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</si>
  <si>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</si>
  <si>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</si>
  <si>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</si>
  <si>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</si>
  <si>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</si>
  <si>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</si>
  <si>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</si>
  <si>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</si>
  <si>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</si>
  <si>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</si>
  <si>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</si>
  <si>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</si>
  <si>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</si>
  <si>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</si>
  <si>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</si>
  <si>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</si>
  <si>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</si>
  <si>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</si>
  <si>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</si>
  <si>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</si>
  <si>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</si>
  <si>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</si>
  <si>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</si>
  <si>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</si>
  <si>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</si>
  <si>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</si>
  <si>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</si>
  <si>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</si>
  <si>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</si>
  <si>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</si>
  <si>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</si>
  <si>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</si>
  <si>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</si>
  <si>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</si>
  <si>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</si>
  <si>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</si>
  <si>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</si>
  <si>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</si>
  <si>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</si>
  <si>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</si>
  <si>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</si>
  <si>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</si>
  <si>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3
1 б</t>
  </si>
  <si>
    <t>7
1 б</t>
  </si>
  <si>
    <t>7
2 б</t>
  </si>
  <si>
    <t>8
1 б</t>
  </si>
  <si>
    <t>8
2 б</t>
  </si>
  <si>
    <t>8
3 б</t>
  </si>
  <si>
    <t>Б</t>
  </si>
  <si>
    <t>В</t>
  </si>
  <si>
    <t>П</t>
  </si>
  <si>
    <t>КДР по физике (11 кл.) 14.12.2018 г.</t>
  </si>
  <si>
    <t xml:space="preserve">Статика. Закон Паскаля. Давление в жидкости, покоящейся в инерциальной
системе отсчета. </t>
  </si>
  <si>
    <t>1.3.3
1.3.4
1.3.5</t>
  </si>
  <si>
    <t>Механические колебания. Кинематическое и энергетическое описание. Математический и пружинный маятник.</t>
  </si>
  <si>
    <t>1.5.1
1.5.2</t>
  </si>
  <si>
    <t>2.2.6
2.2.7</t>
  </si>
  <si>
    <t>Термодинамика. Первый закон термодинамики. Работа в термодинамике. Изменение внутренней энергии.</t>
  </si>
  <si>
    <t>Молекулярная физика. Уравнение Менделеева Клапейрона. Связь
температуры газа с давлением и средней
кинетической энергией молекулы. Внутренняя энергия.</t>
  </si>
  <si>
    <t>2.1.6
2.1.8
2.1.9
2.1.10</t>
  </si>
  <si>
    <t>Магнитное поле. Правило «буравчика». Принцип суперпозиции магнитных полей.</t>
  </si>
  <si>
    <t>3.3.1
3.3.2</t>
  </si>
  <si>
    <t>Электромагнитная индукция. Самоиндукция. Закон электромагнитной
индукции. ЭДС самоиндукции. Энергия
магнитного поля.</t>
  </si>
  <si>
    <t>3.4.3
3.4.4
3.4.6
3.4.7</t>
  </si>
  <si>
    <t xml:space="preserve">Электромагнитные колебания. Колебательный контур. Формула Томсона. Закон сохранения энергии. </t>
  </si>
  <si>
    <t>3.5.1
3.5.2</t>
  </si>
  <si>
    <t>3.1.9
3.1.10
3.1.11</t>
  </si>
  <si>
    <t>Электрическое поле. Конденсаторы. Параллельное и последовательное соединение конденсаторов.</t>
  </si>
  <si>
    <t>2
1 б</t>
  </si>
  <si>
    <t>2
2 б</t>
  </si>
  <si>
    <t>4
1 б</t>
  </si>
  <si>
    <t>4
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</si>
</sst>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9" borderId="12" xfId="0" applyFont="1" applyFill="1" applyBorder="1" applyAlignment="1" applyProtection="1">
      <alignment horizontal="center" vertical="center" wrapText="1"/>
      <protection hidden="1"/>
    </xf>
    <xf numFmtId="0" fontId="20" fillId="10" borderId="13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0">
    <dxf>
      <fill>
        <patternFill>
          <bgColor theme="6" tint="0.39994506668294322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5" thickBot="1" x14ac:dyDescent="0.3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9" priority="2">
      <formula>AND($C5&lt;&gt;0,$AD5&lt;&gt;100)</formula>
    </cfRule>
  </conditionalFormatting>
  <conditionalFormatting sqref="G5:H48 N5:Q48 V5:Y48">
    <cfRule type="cellIs" dxfId="18" priority="12" operator="greaterThan">
      <formula>#REF!</formula>
    </cfRule>
  </conditionalFormatting>
  <conditionalFormatting sqref="B5:B48">
    <cfRule type="cellIs" dxfId="17" priority="10" stopIfTrue="1" operator="lessThan">
      <formula>#REF!</formula>
    </cfRule>
  </conditionalFormatting>
  <conditionalFormatting sqref="E5:F48">
    <cfRule type="expression" dxfId="16" priority="90">
      <formula>IF(SUM(#REF!)&gt;#REF!,1)</formula>
    </cfRule>
  </conditionalFormatting>
  <conditionalFormatting sqref="G49:H54 N49:Q54 V49:Y54">
    <cfRule type="cellIs" dxfId="15" priority="125" operator="greaterThan">
      <formula>#REF!</formula>
    </cfRule>
  </conditionalFormatting>
  <conditionalFormatting sqref="B49:B54">
    <cfRule type="cellIs" dxfId="14" priority="131" stopIfTrue="1" operator="lessThan">
      <formula>#REF!</formula>
    </cfRule>
  </conditionalFormatting>
  <conditionalFormatting sqref="E49:F54">
    <cfRule type="expression" dxfId="13" priority="133">
      <formula>IF(SUM(#REF!)&gt;#REF!,1)</formula>
    </cfRule>
  </conditionalFormatting>
  <conditionalFormatting sqref="I49:M54">
    <cfRule type="expression" dxfId="12" priority="135">
      <formula>IF(SUM(#REF!)&gt;#REF!,1)</formula>
    </cfRule>
  </conditionalFormatting>
  <conditionalFormatting sqref="R49:U54">
    <cfRule type="expression" dxfId="11" priority="137">
      <formula>IF(SUM(#REF!)&gt;#REF!,1)</formula>
    </cfRule>
  </conditionalFormatting>
  <conditionalFormatting sqref="C49:D54">
    <cfRule type="expression" dxfId="10" priority="139" stopIfTrue="1">
      <formula>IF(AND(SUM(#REF!)&lt;&gt;#REF!,NOT(ISBLANK(#REF!))),1)</formula>
    </cfRule>
  </conditionalFormatting>
  <conditionalFormatting sqref="V49:Y54">
    <cfRule type="expression" dxfId="9" priority="141">
      <formula>SUM(#REF!)&gt;#REF!</formula>
    </cfRule>
  </conditionalFormatting>
  <conditionalFormatting sqref="I5:M48">
    <cfRule type="expression" dxfId="8" priority="272">
      <formula>IF(SUM(#REF!)&gt;#REF!,1)</formula>
    </cfRule>
  </conditionalFormatting>
  <conditionalFormatting sqref="R5:U48">
    <cfRule type="expression" dxfId="7" priority="1782">
      <formula>IF(SUM(#REF!)&gt;#REF!,1)</formula>
    </cfRule>
  </conditionalFormatting>
  <conditionalFormatting sqref="C5:D48">
    <cfRule type="expression" dxfId="6" priority="1784" stopIfTrue="1">
      <formula>IF(AND(SUM(#REF!)&lt;&gt;#REF!,NOT(ISBLANK(#REF!))),1)</formula>
    </cfRule>
  </conditionalFormatting>
  <conditionalFormatting sqref="V5:Y48">
    <cfRule type="expression" dxfId="5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11.85546875" customWidth="1"/>
    <col min="6" max="6" width="6.42578125" bestFit="1" customWidth="1"/>
    <col min="7" max="7" width="10.5703125" bestFit="1" customWidth="1"/>
    <col min="8" max="8" width="13" customWidth="1"/>
    <col min="9" max="9" width="62.42578125" customWidth="1"/>
    <col min="10" max="10" width="10" customWidth="1"/>
  </cols>
  <sheetData>
    <row r="2" spans="2:10" s="55" customFormat="1" x14ac:dyDescent="0.25">
      <c r="B2" s="59" t="s">
        <v>72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</row>
    <row r="4" spans="2:10" x14ac:dyDescent="0.25">
      <c r="C4" s="84"/>
      <c r="D4" s="63"/>
      <c r="E4" s="63"/>
      <c r="F4" s="63"/>
      <c r="G4" s="63"/>
      <c r="H4" s="63"/>
      <c r="I4" s="63"/>
      <c r="J4" s="63"/>
    </row>
    <row r="5" spans="2:10" x14ac:dyDescent="0.25">
      <c r="C5" s="84"/>
      <c r="D5" s="63"/>
      <c r="E5" s="63"/>
      <c r="F5" s="63"/>
      <c r="G5" s="63"/>
      <c r="H5" s="63"/>
      <c r="I5" s="63"/>
      <c r="J5" s="63"/>
    </row>
    <row r="6" spans="2:10" x14ac:dyDescent="0.25">
      <c r="C6" s="84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93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74</v>
      </c>
      <c r="D8" s="55" t="s">
        <v>75</v>
      </c>
      <c r="E8" s="55"/>
      <c r="F8" s="55"/>
      <c r="G8" s="55"/>
      <c r="H8" s="55"/>
      <c r="I8" s="55"/>
      <c r="J8" s="55"/>
    </row>
    <row r="9" spans="2:10" ht="21" x14ac:dyDescent="0.35">
      <c r="E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81" t="s">
        <v>60</v>
      </c>
      <c r="C10" s="68" t="s">
        <v>62</v>
      </c>
      <c r="D10" s="68" t="s">
        <v>63</v>
      </c>
      <c r="E10" s="68" t="s">
        <v>64</v>
      </c>
      <c r="F10" s="68" t="s">
        <v>65</v>
      </c>
      <c r="G10" s="68" t="s">
        <v>61</v>
      </c>
      <c r="H10" s="68" t="s">
        <v>66</v>
      </c>
      <c r="I10" s="68" t="s">
        <v>79</v>
      </c>
    </row>
    <row r="11" spans="2:10" ht="47.25" x14ac:dyDescent="0.25">
      <c r="B11" s="65">
        <v>1</v>
      </c>
      <c r="C11" s="86" t="s">
        <v>94</v>
      </c>
      <c r="D11" s="82" t="s">
        <v>95</v>
      </c>
      <c r="E11" s="78" t="s">
        <v>90</v>
      </c>
      <c r="F11" s="66">
        <v>1</v>
      </c>
      <c r="G11" s="83" t="str">
        <f>IF(H11="","",H11*F11)</f>
        <v/>
      </c>
      <c r="H11" s="67" t="str">
        <f>IF($C$2="","",$C$2)</f>
        <v/>
      </c>
      <c r="I11" s="66" t="str">
        <f t="shared" ref="I11:I18" si="0">IF(H11="",$E$9,IF(H11&gt;=$A$25,$C$25,IF(H11&gt;=$A$24,$C$24,IF(H11&gt;=$A$23,$C$23,IF(H11&gt;=$A$22,$C$22,$C$21)))))</f>
        <v>Введите уровень успешности каждого задания</v>
      </c>
    </row>
    <row r="12" spans="2:10" ht="63" x14ac:dyDescent="0.25">
      <c r="B12" s="65">
        <v>2</v>
      </c>
      <c r="C12" s="86" t="s">
        <v>96</v>
      </c>
      <c r="D12" s="82" t="s">
        <v>97</v>
      </c>
      <c r="E12" s="78" t="s">
        <v>90</v>
      </c>
      <c r="F12" s="66">
        <v>2</v>
      </c>
      <c r="G12" s="83" t="str">
        <f t="shared" ref="G12:G18" si="1">IF(H12="","",H12*F12)</f>
        <v/>
      </c>
      <c r="H12" s="67" t="str">
        <f>IF($D$2="","",$D$2)</f>
        <v/>
      </c>
      <c r="I12" s="66" t="str">
        <f t="shared" si="0"/>
        <v>Введите уровень успешности каждого задания</v>
      </c>
    </row>
    <row r="13" spans="2:10" ht="63" x14ac:dyDescent="0.25">
      <c r="B13" s="65">
        <v>3</v>
      </c>
      <c r="C13" s="85" t="s">
        <v>99</v>
      </c>
      <c r="D13" s="82" t="s">
        <v>98</v>
      </c>
      <c r="E13" s="78" t="s">
        <v>90</v>
      </c>
      <c r="F13" s="66">
        <v>1</v>
      </c>
      <c r="G13" s="83" t="str">
        <f t="shared" si="1"/>
        <v/>
      </c>
      <c r="H13" s="67" t="str">
        <f>IF($E$2="","",$E$2)</f>
        <v/>
      </c>
      <c r="I13" s="66" t="str">
        <f t="shared" si="0"/>
        <v>Введите уровень успешности каждого задания</v>
      </c>
    </row>
    <row r="14" spans="2:10" ht="78.75" x14ac:dyDescent="0.25">
      <c r="B14" s="65">
        <v>4</v>
      </c>
      <c r="C14" s="85" t="s">
        <v>100</v>
      </c>
      <c r="D14" s="82" t="s">
        <v>101</v>
      </c>
      <c r="E14" s="78" t="s">
        <v>90</v>
      </c>
      <c r="F14" s="66">
        <v>2</v>
      </c>
      <c r="G14" s="83" t="str">
        <f t="shared" si="1"/>
        <v/>
      </c>
      <c r="H14" s="67" t="str">
        <f>IF($F$2="","",$F$2)</f>
        <v/>
      </c>
      <c r="I14" s="66" t="str">
        <f t="shared" si="0"/>
        <v>Введите уровень успешности каждого задания</v>
      </c>
    </row>
    <row r="15" spans="2:10" ht="47.25" x14ac:dyDescent="0.25">
      <c r="B15" s="65">
        <v>5</v>
      </c>
      <c r="C15" s="85" t="s">
        <v>102</v>
      </c>
      <c r="D15" s="82" t="s">
        <v>103</v>
      </c>
      <c r="E15" s="78" t="s">
        <v>90</v>
      </c>
      <c r="F15" s="66">
        <v>1</v>
      </c>
      <c r="G15" s="83" t="str">
        <f t="shared" si="1"/>
        <v/>
      </c>
      <c r="H15" s="67" t="str">
        <f>IF($G$2="","",$G$2)</f>
        <v/>
      </c>
      <c r="I15" s="66" t="str">
        <f t="shared" si="0"/>
        <v>Введите уровень успешности каждого задания</v>
      </c>
    </row>
    <row r="16" spans="2:10" ht="63" x14ac:dyDescent="0.25">
      <c r="B16" s="65">
        <v>6</v>
      </c>
      <c r="C16" s="85" t="s">
        <v>104</v>
      </c>
      <c r="D16" s="82" t="s">
        <v>105</v>
      </c>
      <c r="E16" s="78" t="s">
        <v>90</v>
      </c>
      <c r="F16" s="66">
        <v>1</v>
      </c>
      <c r="G16" s="83" t="str">
        <f t="shared" si="1"/>
        <v/>
      </c>
      <c r="H16" s="67" t="str">
        <f>IF($H$2="","",$H$2)</f>
        <v/>
      </c>
      <c r="I16" s="66" t="str">
        <f t="shared" si="0"/>
        <v>Введите уровень успешности каждого задания</v>
      </c>
    </row>
    <row r="17" spans="1:9" ht="47.25" x14ac:dyDescent="0.25">
      <c r="B17" s="65">
        <v>7</v>
      </c>
      <c r="C17" s="85" t="s">
        <v>106</v>
      </c>
      <c r="D17" s="82" t="s">
        <v>107</v>
      </c>
      <c r="E17" s="78" t="s">
        <v>92</v>
      </c>
      <c r="F17" s="66">
        <v>2</v>
      </c>
      <c r="G17" s="83" t="str">
        <f t="shared" si="1"/>
        <v/>
      </c>
      <c r="H17" s="67" t="str">
        <f>IF($I$2="","",$I$2)</f>
        <v/>
      </c>
      <c r="I17" s="66" t="str">
        <f t="shared" si="0"/>
        <v>Введите уровень успешности каждого задания</v>
      </c>
    </row>
    <row r="18" spans="1:9" ht="47.25" x14ac:dyDescent="0.25">
      <c r="B18" s="65">
        <v>8</v>
      </c>
      <c r="C18" s="85" t="s">
        <v>109</v>
      </c>
      <c r="D18" s="82" t="s">
        <v>108</v>
      </c>
      <c r="E18" s="78" t="s">
        <v>91</v>
      </c>
      <c r="F18" s="66">
        <v>3</v>
      </c>
      <c r="G18" s="83" t="str">
        <f t="shared" si="1"/>
        <v/>
      </c>
      <c r="H18" s="67" t="str">
        <f>IF($J$2="","",$J$2)</f>
        <v/>
      </c>
      <c r="I18" s="66" t="str">
        <f t="shared" si="0"/>
        <v>Введите уровень успешности каждого задания</v>
      </c>
    </row>
    <row r="20" spans="1:9" ht="15.75" x14ac:dyDescent="0.25">
      <c r="A20" t="s">
        <v>78</v>
      </c>
      <c r="B20" t="s">
        <v>77</v>
      </c>
      <c r="C20" s="57" t="s">
        <v>67</v>
      </c>
    </row>
    <row r="21" spans="1:9" ht="15.75" x14ac:dyDescent="0.25">
      <c r="A21" s="56">
        <v>0</v>
      </c>
      <c r="B21" s="56">
        <f>A22-0.01</f>
        <v>0.28999999999999998</v>
      </c>
      <c r="C21" s="58" t="s">
        <v>68</v>
      </c>
    </row>
    <row r="22" spans="1:9" ht="15.75" x14ac:dyDescent="0.25">
      <c r="A22" s="56">
        <v>0.3</v>
      </c>
      <c r="B22" s="56">
        <f t="shared" ref="B22:B24" si="2">A23-0.01</f>
        <v>0.49</v>
      </c>
      <c r="C22" s="58" t="s">
        <v>69</v>
      </c>
    </row>
    <row r="23" spans="1:9" ht="15.75" x14ac:dyDescent="0.25">
      <c r="A23" s="56">
        <v>0.5</v>
      </c>
      <c r="B23" s="56">
        <f t="shared" si="2"/>
        <v>0.69</v>
      </c>
      <c r="C23" s="58" t="s">
        <v>83</v>
      </c>
    </row>
    <row r="24" spans="1:9" ht="15.75" x14ac:dyDescent="0.25">
      <c r="A24" s="56">
        <v>0.7</v>
      </c>
      <c r="B24" s="56">
        <f t="shared" si="2"/>
        <v>0.89</v>
      </c>
      <c r="C24" s="58" t="s">
        <v>70</v>
      </c>
    </row>
    <row r="25" spans="1:9" ht="15.75" x14ac:dyDescent="0.25">
      <c r="A25" s="56">
        <v>0.9</v>
      </c>
      <c r="B25" s="56">
        <v>1</v>
      </c>
      <c r="C25" s="58" t="s">
        <v>71</v>
      </c>
    </row>
  </sheetData>
  <sheetProtection algorithmName="SHA-512" hashValue="Kc/N8AeBLLQwQkQlAqTXXVNZ8f5Xp1d6Y29yBt/FNa2oS09zb+ozvSFx5YuNjbShS/r54P/kMzpPpZFHAsQL2A==" saltValue="Su2X0AXJEtFQLU+cmRRvJg==" spinCount="100000" sheet="1" objects="1" scenarios="1"/>
  <conditionalFormatting sqref="A21:C22">
    <cfRule type="expression" dxfId="4" priority="1">
      <formula>$I21&lt;$A$23</formula>
    </cfRule>
  </conditionalFormatting>
  <conditionalFormatting sqref="I11:I18">
    <cfRule type="expression" dxfId="3" priority="1788">
      <formula>$H11&lt;$A$23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0" zoomScaleNormal="80" workbookViewId="0">
      <selection activeCell="C2" sqref="C2:O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3.85546875" style="55" bestFit="1" customWidth="1"/>
    <col min="6" max="6" width="6.42578125" style="55" bestFit="1" customWidth="1"/>
    <col min="7" max="7" width="10.5703125" style="55" bestFit="1" customWidth="1"/>
    <col min="8" max="8" width="19.42578125" style="55" customWidth="1"/>
    <col min="9" max="9" width="62.42578125" style="55" customWidth="1"/>
    <col min="10" max="16384" width="9.140625" style="55"/>
  </cols>
  <sheetData>
    <row r="1" spans="2:15" ht="15.75" customHeight="1" thickBot="1" x14ac:dyDescent="0.3">
      <c r="C1" s="108" t="s">
        <v>76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5" s="62" customFormat="1" ht="15.75" thickBot="1" x14ac:dyDescent="0.3">
      <c r="B2" s="61" t="s">
        <v>72</v>
      </c>
      <c r="C2" s="109">
        <v>20.610687022900763</v>
      </c>
      <c r="D2" s="109">
        <v>49.618320610687022</v>
      </c>
      <c r="E2" s="109">
        <v>35.114503816793892</v>
      </c>
      <c r="F2" s="109">
        <v>53.435114503816791</v>
      </c>
      <c r="G2" s="109">
        <v>28.244274809160309</v>
      </c>
      <c r="H2" s="109">
        <v>50.381679389312971</v>
      </c>
      <c r="I2" s="109">
        <v>83.969465648854964</v>
      </c>
      <c r="J2" s="109">
        <v>48.091603053435115</v>
      </c>
      <c r="K2" s="109">
        <v>51.145038167938928</v>
      </c>
      <c r="L2" s="109">
        <v>32.824427480916029</v>
      </c>
      <c r="M2" s="109">
        <v>17.557251908396946</v>
      </c>
      <c r="N2" s="109">
        <v>18.320610687022899</v>
      </c>
      <c r="O2" s="109">
        <v>8.3969465648854964</v>
      </c>
    </row>
    <row r="3" spans="2:15" ht="26.25" thickBot="1" x14ac:dyDescent="0.3">
      <c r="C3" s="89">
        <v>1</v>
      </c>
      <c r="D3" s="90" t="s">
        <v>110</v>
      </c>
      <c r="E3" s="90" t="s">
        <v>111</v>
      </c>
      <c r="F3" s="88" t="s">
        <v>84</v>
      </c>
      <c r="G3" s="90" t="s">
        <v>112</v>
      </c>
      <c r="H3" s="90" t="s">
        <v>113</v>
      </c>
      <c r="I3" s="88">
        <v>5</v>
      </c>
      <c r="J3" s="90">
        <v>6</v>
      </c>
      <c r="K3" s="88" t="s">
        <v>85</v>
      </c>
      <c r="L3" s="88" t="s">
        <v>86</v>
      </c>
      <c r="M3" s="90" t="s">
        <v>87</v>
      </c>
      <c r="N3" s="90" t="s">
        <v>88</v>
      </c>
      <c r="O3" s="90" t="s">
        <v>89</v>
      </c>
    </row>
    <row r="4" spans="2:15" x14ac:dyDescent="0.25">
      <c r="B4" s="71" t="s">
        <v>82</v>
      </c>
      <c r="C4" s="87">
        <f>IF(LEN(C3)&lt;4,1,1*LEFT(RIGHT(C3,3),1))</f>
        <v>1</v>
      </c>
      <c r="D4" s="87">
        <f t="shared" ref="D4:N4" si="0">IF(LEN(D3)&lt;4,1,1*LEFT(RIGHT(D3,3),1))</f>
        <v>1</v>
      </c>
      <c r="E4" s="87">
        <f t="shared" si="0"/>
        <v>2</v>
      </c>
      <c r="F4" s="87">
        <f t="shared" si="0"/>
        <v>1</v>
      </c>
      <c r="G4" s="87">
        <f t="shared" si="0"/>
        <v>1</v>
      </c>
      <c r="H4" s="87">
        <f t="shared" si="0"/>
        <v>2</v>
      </c>
      <c r="I4" s="87">
        <f t="shared" si="0"/>
        <v>1</v>
      </c>
      <c r="J4" s="87">
        <f t="shared" si="0"/>
        <v>1</v>
      </c>
      <c r="K4" s="87">
        <f t="shared" si="0"/>
        <v>1</v>
      </c>
      <c r="L4" s="87">
        <f t="shared" si="0"/>
        <v>2</v>
      </c>
      <c r="M4" s="87">
        <f t="shared" si="0"/>
        <v>1</v>
      </c>
      <c r="N4" s="87">
        <f t="shared" si="0"/>
        <v>2</v>
      </c>
      <c r="O4" s="87">
        <f t="shared" ref="O4" si="1">IF(LEN(O3)&lt;4,1,1*LEFT(RIGHT(O3,3),1))</f>
        <v>3</v>
      </c>
    </row>
    <row r="5" spans="2:15" x14ac:dyDescent="0.25">
      <c r="B5" s="71" t="s">
        <v>80</v>
      </c>
      <c r="C5" s="87">
        <f>IF(LEN(C3)&lt;4,C3,LEFT(C3,LEN(C3)-4))</f>
        <v>1</v>
      </c>
      <c r="D5" s="87" t="str">
        <f t="shared" ref="D5:N5" si="2">IF(LEN(D3)&lt;4,D3,LEFT(D3,LEN(D3)-4))</f>
        <v>2</v>
      </c>
      <c r="E5" s="87" t="str">
        <f t="shared" si="2"/>
        <v>2</v>
      </c>
      <c r="F5" s="87" t="str">
        <f t="shared" si="2"/>
        <v>3</v>
      </c>
      <c r="G5" s="87" t="str">
        <f t="shared" si="2"/>
        <v>4</v>
      </c>
      <c r="H5" s="87" t="str">
        <f t="shared" si="2"/>
        <v>4</v>
      </c>
      <c r="I5" s="87">
        <f t="shared" si="2"/>
        <v>5</v>
      </c>
      <c r="J5" s="87">
        <f t="shared" si="2"/>
        <v>6</v>
      </c>
      <c r="K5" s="87" t="str">
        <f t="shared" si="2"/>
        <v>7</v>
      </c>
      <c r="L5" s="87" t="str">
        <f t="shared" si="2"/>
        <v>7</v>
      </c>
      <c r="M5" s="87" t="str">
        <f t="shared" si="2"/>
        <v>8</v>
      </c>
      <c r="N5" s="87" t="str">
        <f t="shared" si="2"/>
        <v>8</v>
      </c>
      <c r="O5" s="87" t="str">
        <f t="shared" ref="O5" si="3">IF(LEN(O3)&lt;4,O3,LEFT(O3,LEN(O3)-4))</f>
        <v>8</v>
      </c>
    </row>
    <row r="6" spans="2:15" x14ac:dyDescent="0.25">
      <c r="B6" s="71" t="s">
        <v>81</v>
      </c>
      <c r="C6" s="87">
        <f>C4*C2</f>
        <v>20.610687022900763</v>
      </c>
      <c r="D6" s="87">
        <f t="shared" ref="D6:N6" si="4">D4*D2</f>
        <v>49.618320610687022</v>
      </c>
      <c r="E6" s="87">
        <f t="shared" si="4"/>
        <v>70.229007633587784</v>
      </c>
      <c r="F6" s="87">
        <f t="shared" si="4"/>
        <v>53.435114503816791</v>
      </c>
      <c r="G6" s="87">
        <f t="shared" si="4"/>
        <v>28.244274809160309</v>
      </c>
      <c r="H6" s="87">
        <f t="shared" si="4"/>
        <v>100.76335877862594</v>
      </c>
      <c r="I6" s="87">
        <f t="shared" si="4"/>
        <v>83.969465648854964</v>
      </c>
      <c r="J6" s="87">
        <f t="shared" si="4"/>
        <v>48.091603053435115</v>
      </c>
      <c r="K6" s="87">
        <f t="shared" si="4"/>
        <v>51.145038167938928</v>
      </c>
      <c r="L6" s="87">
        <f t="shared" si="4"/>
        <v>65.648854961832058</v>
      </c>
      <c r="M6" s="87">
        <f t="shared" si="4"/>
        <v>17.557251908396946</v>
      </c>
      <c r="N6" s="87">
        <f t="shared" si="4"/>
        <v>36.641221374045799</v>
      </c>
      <c r="O6" s="87">
        <f t="shared" ref="O6" si="5">O4*O2</f>
        <v>25.190839694656489</v>
      </c>
    </row>
    <row r="7" spans="2:15" x14ac:dyDescent="0.25">
      <c r="C7" s="55" t="str">
        <f>АнализКл!C7</f>
        <v>КДР по физике (11 кл.) 14.12.2018 г.</v>
      </c>
    </row>
    <row r="8" spans="2:15" x14ac:dyDescent="0.25">
      <c r="C8" s="55" t="s">
        <v>74</v>
      </c>
      <c r="D8" s="55" t="s">
        <v>73</v>
      </c>
    </row>
    <row r="9" spans="2:15" ht="21" x14ac:dyDescent="0.35">
      <c r="E9" s="80" t="str">
        <f>IF(COUNTIF(C2:N2,"")=0,"","Введите уровень успешности каждого задания")</f>
        <v/>
      </c>
    </row>
    <row r="10" spans="2:15" ht="47.25" x14ac:dyDescent="0.25">
      <c r="B10" s="81" t="s">
        <v>60</v>
      </c>
      <c r="C10" s="81" t="s">
        <v>62</v>
      </c>
      <c r="D10" s="81" t="s">
        <v>63</v>
      </c>
      <c r="E10" s="76" t="s">
        <v>64</v>
      </c>
      <c r="F10" s="76" t="s">
        <v>65</v>
      </c>
      <c r="G10" s="76" t="s">
        <v>61</v>
      </c>
      <c r="H10" s="76" t="s">
        <v>66</v>
      </c>
      <c r="I10" s="76" t="s">
        <v>79</v>
      </c>
    </row>
    <row r="11" spans="2:15" ht="47.25" x14ac:dyDescent="0.25">
      <c r="B11" s="77">
        <f>АнализКл!B11</f>
        <v>1</v>
      </c>
      <c r="C11" s="86" t="str">
        <f>АнализКл!C11</f>
        <v xml:space="preserve">Статика. Закон Паскаля. Давление в жидкости, покоящейся в инерциальной
системе отсчета. </v>
      </c>
      <c r="D11" s="82" t="str">
        <f>АнализКл!D11</f>
        <v>1.3.3
1.3.4
1.3.5</v>
      </c>
      <c r="E11" s="78" t="str">
        <f>АнализКл!E11</f>
        <v>Б</v>
      </c>
      <c r="F11" s="66">
        <f>АнализКл!F11</f>
        <v>1</v>
      </c>
      <c r="G11" s="83">
        <f>IF(H11="","",H11*F11)</f>
        <v>0.20610687022900762</v>
      </c>
      <c r="H11" s="79">
        <f>IF(COUNTIFS($C$5:$O$5,$B11,$C$2:$O$2,"")=0,SUMIFS($C$6:$O$6,$C$5:$O$5,$B11)/$F11/100,"")</f>
        <v>0.20610687022900762</v>
      </c>
      <c r="I11" s="78" t="str">
        <f t="shared" ref="I11:I18" si="6">IF(H11="",$E$9,IF(H11&gt;=$A$25,$C$25,IF(H11&gt;=$A$24,$C$24,IF(H11&gt;=$A$23,$C$23,IF(H11&gt;=$A$22,$C$22,$C$21)))))</f>
        <v>Данный элемент содержания усвоен на крайне низком уровне. Требуется серьёзная коррекция.</v>
      </c>
    </row>
    <row r="12" spans="2:15" ht="63" x14ac:dyDescent="0.25">
      <c r="B12" s="77">
        <f>АнализКл!B12</f>
        <v>2</v>
      </c>
      <c r="C12" s="86" t="str">
        <f>АнализКл!C12</f>
        <v>Механические колебания. Кинематическое и энергетическое описание. Математический и пружинный маятник.</v>
      </c>
      <c r="D12" s="82" t="str">
        <f>АнализКл!D12</f>
        <v>1.5.1
1.5.2</v>
      </c>
      <c r="E12" s="78" t="str">
        <f>АнализКл!E12</f>
        <v>Б</v>
      </c>
      <c r="F12" s="66">
        <f>АнализКл!F12</f>
        <v>2</v>
      </c>
      <c r="G12" s="83">
        <f t="shared" ref="G12:G18" si="7">IF(H12="","",H12*F12)</f>
        <v>1.198473282442748</v>
      </c>
      <c r="H12" s="79">
        <f t="shared" ref="H12:H18" si="8">IF(COUNTIFS($C$5:$O$5,$B12,$C$2:$O$2,"")=0,SUMIFS($C$6:$O$6,$C$5:$O$5,$B12)/$F12/100,"")</f>
        <v>0.59923664122137399</v>
      </c>
      <c r="I12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5" ht="63" x14ac:dyDescent="0.25">
      <c r="B13" s="77">
        <f>АнализКл!B13</f>
        <v>3</v>
      </c>
      <c r="C13" s="85" t="str">
        <f>АнализКл!C13</f>
        <v>Термодинамика. Первый закон термодинамики. Работа в термодинамике. Изменение внутренней энергии.</v>
      </c>
      <c r="D13" s="82" t="str">
        <f>АнализКл!D13</f>
        <v>2.2.6
2.2.7</v>
      </c>
      <c r="E13" s="78" t="str">
        <f>АнализКл!E13</f>
        <v>Б</v>
      </c>
      <c r="F13" s="66">
        <f>АнализКл!F13</f>
        <v>1</v>
      </c>
      <c r="G13" s="83">
        <f t="shared" si="7"/>
        <v>0.53435114503816794</v>
      </c>
      <c r="H13" s="79">
        <f t="shared" si="8"/>
        <v>0.53435114503816794</v>
      </c>
      <c r="I13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5" ht="78.75" x14ac:dyDescent="0.25">
      <c r="B14" s="77">
        <f>АнализКл!B14</f>
        <v>4</v>
      </c>
      <c r="C14" s="85" t="str">
        <f>АнализКл!C14</f>
        <v>Молекулярная физика. Уравнение Менделеева Клапейрона. Связь
температуры газа с давлением и средней
кинетической энергией молекулы. Внутренняя энергия.</v>
      </c>
      <c r="D14" s="82" t="str">
        <f>АнализКл!D14</f>
        <v>2.1.6
2.1.8
2.1.9
2.1.10</v>
      </c>
      <c r="E14" s="78" t="str">
        <f>АнализКл!E14</f>
        <v>Б</v>
      </c>
      <c r="F14" s="66">
        <f>АнализКл!F14</f>
        <v>2</v>
      </c>
      <c r="G14" s="83">
        <f t="shared" si="7"/>
        <v>1.2900763358778624</v>
      </c>
      <c r="H14" s="79">
        <f t="shared" si="8"/>
        <v>0.64503816793893121</v>
      </c>
      <c r="I14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5" ht="47.25" x14ac:dyDescent="0.25">
      <c r="B15" s="77">
        <f>АнализКл!B15</f>
        <v>5</v>
      </c>
      <c r="C15" s="85" t="str">
        <f>АнализКл!C15</f>
        <v>Магнитное поле. Правило «буравчика». Принцип суперпозиции магнитных полей.</v>
      </c>
      <c r="D15" s="82" t="str">
        <f>АнализКл!D15</f>
        <v>3.3.1
3.3.2</v>
      </c>
      <c r="E15" s="78" t="str">
        <f>АнализКл!E15</f>
        <v>Б</v>
      </c>
      <c r="F15" s="66">
        <f>АнализКл!F15</f>
        <v>1</v>
      </c>
      <c r="G15" s="83">
        <f t="shared" si="7"/>
        <v>0.83969465648854968</v>
      </c>
      <c r="H15" s="79">
        <f t="shared" si="8"/>
        <v>0.83969465648854968</v>
      </c>
      <c r="I15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5" ht="63" x14ac:dyDescent="0.25">
      <c r="B16" s="77">
        <f>АнализКл!B16</f>
        <v>6</v>
      </c>
      <c r="C16" s="85" t="str">
        <f>АнализКл!C16</f>
        <v>Электромагнитная индукция. Самоиндукция. Закон электромагнитной
индукции. ЭДС самоиндукции. Энергия
магнитного поля.</v>
      </c>
      <c r="D16" s="82" t="str">
        <f>АнализКл!D16</f>
        <v>3.4.3
3.4.4
3.4.6
3.4.7</v>
      </c>
      <c r="E16" s="78" t="str">
        <f>АнализКл!E16</f>
        <v>Б</v>
      </c>
      <c r="F16" s="66">
        <f>АнализКл!F16</f>
        <v>1</v>
      </c>
      <c r="G16" s="83">
        <f t="shared" si="7"/>
        <v>0.48091603053435117</v>
      </c>
      <c r="H16" s="79">
        <f t="shared" si="8"/>
        <v>0.48091603053435117</v>
      </c>
      <c r="I16" s="78" t="str">
        <f t="shared" si="6"/>
        <v>Данный элемент содержания усвоен на низком уровне. Требуется коррекция.</v>
      </c>
    </row>
    <row r="17" spans="1:9" ht="47.25" x14ac:dyDescent="0.25">
      <c r="B17" s="77">
        <f>АнализКл!B17</f>
        <v>7</v>
      </c>
      <c r="C17" s="85" t="str">
        <f>АнализКл!C17</f>
        <v xml:space="preserve">Электромагнитные колебания. Колебательный контур. Формула Томсона. Закон сохранения энергии. </v>
      </c>
      <c r="D17" s="82" t="str">
        <f>АнализКл!D17</f>
        <v>3.5.1
3.5.2</v>
      </c>
      <c r="E17" s="78" t="str">
        <f>АнализКл!E17</f>
        <v>П</v>
      </c>
      <c r="F17" s="66">
        <f>АнализКл!F17</f>
        <v>2</v>
      </c>
      <c r="G17" s="83">
        <f t="shared" si="7"/>
        <v>1.16793893129771</v>
      </c>
      <c r="H17" s="79">
        <f t="shared" si="8"/>
        <v>0.58396946564885499</v>
      </c>
      <c r="I17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47.25" x14ac:dyDescent="0.25">
      <c r="B18" s="77">
        <f>АнализКл!B18</f>
        <v>8</v>
      </c>
      <c r="C18" s="85" t="str">
        <f>АнализКл!C18</f>
        <v>Электрическое поле. Конденсаторы. Параллельное и последовательное соединение конденсаторов.</v>
      </c>
      <c r="D18" s="82" t="str">
        <f>АнализКл!D18</f>
        <v>3.1.9
3.1.10
3.1.11</v>
      </c>
      <c r="E18" s="78" t="str">
        <f>АнализКл!E18</f>
        <v>В</v>
      </c>
      <c r="F18" s="66">
        <f>АнализКл!F18</f>
        <v>3</v>
      </c>
      <c r="G18" s="83">
        <f t="shared" si="7"/>
        <v>0.79389312977099236</v>
      </c>
      <c r="H18" s="79">
        <f t="shared" si="8"/>
        <v>0.26463104325699743</v>
      </c>
      <c r="I18" s="78" t="str">
        <f t="shared" si="6"/>
        <v>Данный элемент содержания усвоен на крайне низком уровне. Требуется серьёзная коррекция.</v>
      </c>
    </row>
    <row r="20" spans="1:9" ht="15.75" x14ac:dyDescent="0.25">
      <c r="A20" s="72" t="s">
        <v>78</v>
      </c>
      <c r="B20" s="72" t="s">
        <v>77</v>
      </c>
      <c r="C20" s="73" t="s">
        <v>67</v>
      </c>
    </row>
    <row r="21" spans="1:9" ht="15.75" x14ac:dyDescent="0.25">
      <c r="A21" s="74">
        <v>0</v>
      </c>
      <c r="B21" s="74">
        <f>A22-0.01</f>
        <v>0.28999999999999998</v>
      </c>
      <c r="C21" s="75" t="s">
        <v>68</v>
      </c>
    </row>
    <row r="22" spans="1:9" ht="15.75" x14ac:dyDescent="0.25">
      <c r="A22" s="74">
        <v>0.3</v>
      </c>
      <c r="B22" s="74">
        <f t="shared" ref="B22:B24" si="9">A23-0.01</f>
        <v>0.49</v>
      </c>
      <c r="C22" s="75" t="s">
        <v>69</v>
      </c>
    </row>
    <row r="23" spans="1:9" ht="15.75" x14ac:dyDescent="0.25">
      <c r="A23" s="74">
        <v>0.5</v>
      </c>
      <c r="B23" s="74">
        <f t="shared" si="9"/>
        <v>0.69</v>
      </c>
      <c r="C23" s="75" t="s">
        <v>83</v>
      </c>
    </row>
    <row r="24" spans="1:9" ht="15.75" x14ac:dyDescent="0.25">
      <c r="A24" s="74">
        <v>0.7</v>
      </c>
      <c r="B24" s="74">
        <f t="shared" si="9"/>
        <v>0.89</v>
      </c>
      <c r="C24" s="75" t="s">
        <v>70</v>
      </c>
    </row>
    <row r="25" spans="1:9" ht="15.75" x14ac:dyDescent="0.25">
      <c r="A25" s="74">
        <v>0.9</v>
      </c>
      <c r="B25" s="74">
        <v>1</v>
      </c>
      <c r="C25" s="75" t="s">
        <v>71</v>
      </c>
    </row>
  </sheetData>
  <sheetProtection algorithmName="SHA-512" hashValue="Oqynto+K/KG3XnLUPBhM1mdb4n3YhCIqQVaRpMcaFI/ACsCw7oL7O70iJQxo7Ts/+PfSie4vZpzZIcnSQ4XQkg==" saltValue="NfNDUuzl4eHSTbvW0zvaWw==" spinCount="100000" sheet="1" objects="1" scenarios="1"/>
  <mergeCells count="1">
    <mergeCell ref="C1:N1"/>
  </mergeCells>
  <conditionalFormatting sqref="A21:C22">
    <cfRule type="expression" dxfId="2" priority="1787">
      <formula>$I21&lt;$A$23</formula>
    </cfRule>
  </conditionalFormatting>
  <conditionalFormatting sqref="I11:I18">
    <cfRule type="expression" dxfId="1" priority="1790">
      <formula>$H11&lt;$A$23</formula>
    </cfRule>
  </conditionalFormatting>
  <conditionalFormatting sqref="C3:O3">
    <cfRule type="expression" dxfId="0" priority="1" stopIfTrue="1">
      <formula>MOD(COUNTIF($A$3:C$3,1),2)=0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2019-03-27T13:53:57Z</dcterms:modified>
</cp:coreProperties>
</file>