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АнализКл!$A$7:$J$41</definedName>
    <definedName name="_xlnm.Print_Area" localSheetId="3">АнализОО!$A$7:$K$41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33" i="26" l="1"/>
  <c r="H33" i="26" s="1"/>
  <c r="AB4" i="26"/>
  <c r="AB6" i="26" s="1"/>
  <c r="I30" i="26" s="1"/>
  <c r="H30" i="26" s="1"/>
  <c r="AC4" i="26"/>
  <c r="AD4" i="26"/>
  <c r="AE4" i="26"/>
  <c r="AE6" i="26" s="1"/>
  <c r="AF4" i="26"/>
  <c r="AF6" i="26" s="1"/>
  <c r="AB5" i="26"/>
  <c r="AC5" i="26"/>
  <c r="AD5" i="26"/>
  <c r="AE5" i="26"/>
  <c r="AF5" i="26"/>
  <c r="AC6" i="26"/>
  <c r="I31" i="26" s="1"/>
  <c r="AD6" i="26"/>
  <c r="I32" i="26" s="1"/>
  <c r="H32" i="26" s="1"/>
  <c r="B25" i="26"/>
  <c r="B26" i="26"/>
  <c r="B27" i="26"/>
  <c r="B28" i="26"/>
  <c r="B29" i="26"/>
  <c r="B30" i="26"/>
  <c r="B31" i="26"/>
  <c r="B32" i="26"/>
  <c r="B33" i="26"/>
  <c r="C27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I34" i="25"/>
  <c r="I33" i="25"/>
  <c r="H33" i="25" s="1"/>
  <c r="I32" i="25"/>
  <c r="H32" i="25" s="1"/>
  <c r="I31" i="25"/>
  <c r="H31" i="25" s="1"/>
  <c r="I30" i="25"/>
  <c r="H30" i="25" s="1"/>
  <c r="I29" i="25"/>
  <c r="H29" i="25" s="1"/>
  <c r="I28" i="25"/>
  <c r="H28" i="25" s="1"/>
  <c r="I27" i="25"/>
  <c r="H27" i="25" s="1"/>
  <c r="I26" i="25"/>
  <c r="H26" i="25" s="1"/>
  <c r="I25" i="25"/>
  <c r="H25" i="25" s="1"/>
  <c r="H31" i="26" l="1"/>
  <c r="C11" i="26" l="1"/>
  <c r="G11" i="26"/>
  <c r="C12" i="26"/>
  <c r="G12" i="26"/>
  <c r="C13" i="26"/>
  <c r="G13" i="26"/>
  <c r="G14" i="26"/>
  <c r="G15" i="26"/>
  <c r="G16" i="26"/>
  <c r="G17" i="26"/>
  <c r="G18" i="26"/>
  <c r="G19" i="26"/>
  <c r="G20" i="26"/>
  <c r="C21" i="26"/>
  <c r="G21" i="26"/>
  <c r="G34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34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Y5" i="26"/>
  <c r="Z5" i="26"/>
  <c r="AA5" i="26"/>
  <c r="C5" i="26"/>
  <c r="X4" i="26"/>
  <c r="X6" i="26" s="1"/>
  <c r="I26" i="26" s="1"/>
  <c r="H26" i="26" s="1"/>
  <c r="Y4" i="26"/>
  <c r="Y6" i="26" s="1"/>
  <c r="I27" i="26" s="1"/>
  <c r="H27" i="26" s="1"/>
  <c r="Z4" i="26"/>
  <c r="Z6" i="26" s="1"/>
  <c r="I28" i="26" s="1"/>
  <c r="H28" i="26" s="1"/>
  <c r="AA4" i="26"/>
  <c r="AA6" i="26" s="1"/>
  <c r="I29" i="26" s="1"/>
  <c r="H29" i="26" s="1"/>
  <c r="I24" i="25"/>
  <c r="H24" i="25" s="1"/>
  <c r="I23" i="25" l="1"/>
  <c r="H23" i="25" l="1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R4" i="26"/>
  <c r="R6" i="26" s="1"/>
  <c r="S4" i="26"/>
  <c r="S6" i="26" s="1"/>
  <c r="I20" i="26" s="1"/>
  <c r="T4" i="26"/>
  <c r="T6" i="26" s="1"/>
  <c r="U4" i="26"/>
  <c r="U6" i="26" s="1"/>
  <c r="V4" i="26"/>
  <c r="V6" i="26" s="1"/>
  <c r="W4" i="26"/>
  <c r="W6" i="26" s="1"/>
  <c r="I18" i="25"/>
  <c r="H18" i="25" s="1"/>
  <c r="I19" i="25"/>
  <c r="H19" i="25" s="1"/>
  <c r="I20" i="25"/>
  <c r="H20" i="25" s="1"/>
  <c r="I21" i="25"/>
  <c r="H21" i="25" s="1"/>
  <c r="I22" i="25"/>
  <c r="H34" i="25"/>
  <c r="I22" i="26" l="1"/>
  <c r="I25" i="26"/>
  <c r="H25" i="26" s="1"/>
  <c r="I14" i="26"/>
  <c r="I16" i="26"/>
  <c r="I21" i="26"/>
  <c r="I19" i="26"/>
  <c r="I17" i="26"/>
  <c r="I13" i="26"/>
  <c r="I23" i="26"/>
  <c r="I24" i="26"/>
  <c r="I34" i="26"/>
  <c r="I12" i="26"/>
  <c r="I15" i="26"/>
  <c r="H22" i="25"/>
  <c r="H23" i="26" l="1"/>
  <c r="H24" i="26"/>
  <c r="H34" i="26"/>
  <c r="H22" i="26"/>
  <c r="H21" i="26"/>
  <c r="H20" i="26"/>
  <c r="H19" i="26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26" i="26" l="1"/>
  <c r="J30" i="26"/>
  <c r="J28" i="26"/>
  <c r="J32" i="26"/>
  <c r="J31" i="26"/>
  <c r="J29" i="26"/>
  <c r="J27" i="26"/>
  <c r="J33" i="26"/>
  <c r="J25" i="26"/>
  <c r="J24" i="25"/>
  <c r="J27" i="25"/>
  <c r="J29" i="25"/>
  <c r="J30" i="25"/>
  <c r="J28" i="25"/>
  <c r="J33" i="25"/>
  <c r="J26" i="25"/>
  <c r="J32" i="25"/>
  <c r="J31" i="25"/>
  <c r="J25" i="25"/>
  <c r="J23" i="25"/>
  <c r="J23" i="26"/>
  <c r="J24" i="26"/>
  <c r="J15" i="25"/>
  <c r="J21" i="25"/>
  <c r="J20" i="25"/>
  <c r="J19" i="25"/>
  <c r="J34" i="25"/>
  <c r="J22" i="25"/>
  <c r="J18" i="25"/>
  <c r="J12" i="26"/>
  <c r="J22" i="26"/>
  <c r="J34" i="26"/>
  <c r="J14" i="26"/>
  <c r="J21" i="26"/>
  <c r="J11" i="26"/>
  <c r="J18" i="26"/>
  <c r="J13" i="26"/>
  <c r="J20" i="26"/>
  <c r="J15" i="26"/>
  <c r="J16" i="26"/>
  <c r="J17" i="26"/>
  <c r="J19" i="26"/>
  <c r="J12" i="25"/>
  <c r="J16" i="25"/>
  <c r="J13" i="25"/>
  <c r="J17" i="25"/>
  <c r="J14" i="25"/>
  <c r="J11" i="25"/>
  <c r="B40" i="26"/>
  <c r="B39" i="26"/>
  <c r="B38" i="26"/>
  <c r="B37" i="26"/>
  <c r="B38" i="25"/>
  <c r="B39" i="25"/>
  <c r="B40" i="25"/>
  <c r="B37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<sst xmlns="http://schemas.openxmlformats.org/spreadsheetml/2006/main" count="166" uniqueCount="99">
  <si>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</si>
  <si>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</si>
  <si>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</si>
  <si>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</si>
  <si>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</si>
  <si>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</si>
  <si>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</si>
  <si>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</si>
  <si>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</si>
  <si>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</si>
  <si>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</si>
  <si>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</si>
  <si>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</si>
  <si>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</si>
  <si>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</si>
  <si>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</si>
  <si>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</si>
  <si>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</si>
  <si>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</si>
  <si>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</si>
  <si>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</si>
  <si>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</si>
  <si>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</si>
  <si>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</si>
  <si>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</si>
  <si>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</si>
  <si>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</si>
  <si>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</si>
  <si>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</si>
  <si>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</si>
  <si>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</si>
  <si>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</si>
  <si>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</si>
  <si>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</si>
  <si>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</si>
  <si>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</si>
  <si>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</si>
  <si>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</si>
  <si>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</si>
  <si>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</si>
  <si>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</si>
  <si>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</si>
  <si>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</si>
  <si>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</si>
  <si>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</si>
  <si>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</si>
  <si>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</si>
  <si>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</si>
  <si>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</si>
  <si>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</si>
  <si>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</si>
  <si>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</si>
  <si>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</si>
  <si>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</si>
  <si>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</si>
  <si>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</si>
  <si>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</si>
  <si>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</si>
  <si>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</si>
  <si>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</si>
  <si>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</si>
  <si>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</si>
  <si>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</si>
  <si>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</si>
  <si>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</si>
  <si>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</si>
  <si>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</si>
  <si>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</si>
  <si>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</si>
  <si>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</si>
  <si>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</si>
  <si>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</si>
  <si>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</si>
  <si>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</si>
  <si>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</si>
  <si>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</si>
  <si>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</si>
  <si>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</si>
  <si>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</si>
  <si>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</si>
  <si>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</si>
  <si>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</si>
  <si>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</si>
  <si>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</si>
  <si>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</si>
  <si>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
1 б</t>
  </si>
  <si>
    <t>1
2 б</t>
  </si>
  <si>
    <t>1
3 б</t>
  </si>
  <si>
    <t>1
4 б</t>
  </si>
  <si>
    <t>2
1 б</t>
  </si>
  <si>
    <t>2
2 б</t>
  </si>
  <si>
    <t>2
3 б</t>
  </si>
  <si>
    <t>2
4 б</t>
  </si>
  <si>
    <t xml:space="preserve">Аудирование с пониманием основного содержания прослушанного текста </t>
  </si>
  <si>
    <t xml:space="preserve">Чтение с пониманием основного содержания прочитанного текста </t>
  </si>
  <si>
    <t>Чтение с пониманием в прочитанном тексте запрашиваемой информации.</t>
  </si>
  <si>
    <t>Языковые средства и навыки оперирования ими в коммуникативно значимом контексте: грамматические формы.</t>
  </si>
  <si>
    <t>Языковые средства и навыки оперирования ими в коммуникативно значимом контексте: лексические единицы.</t>
  </si>
  <si>
    <t>КДР 7 класс по английскому языку 14.12.2017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</si>
</sst>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20" fillId="7" borderId="31" xfId="0" applyFont="1" applyFill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4" t="e">
        <f>#REF!</f>
        <v>#REF!</v>
      </c>
      <c r="B1" s="95"/>
      <c r="C1" s="96"/>
      <c r="D1" s="39" t="s">
        <v>54</v>
      </c>
      <c r="E1" s="31"/>
      <c r="F1" s="97" t="e">
        <f>#REF!</f>
        <v>#REF!</v>
      </c>
      <c r="G1" s="98"/>
      <c r="H1" s="99" t="s">
        <v>51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0" t="s">
        <v>52</v>
      </c>
      <c r="B3" s="101" t="s">
        <v>49</v>
      </c>
      <c r="C3" s="103" t="s">
        <v>48</v>
      </c>
      <c r="D3" s="107" t="s">
        <v>55</v>
      </c>
      <c r="E3" s="109" t="s">
        <v>50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0" t="s">
        <v>57</v>
      </c>
      <c r="W3" s="110"/>
      <c r="X3" s="110"/>
      <c r="Y3" s="110"/>
      <c r="Z3" s="100" t="s">
        <v>59</v>
      </c>
      <c r="AA3" s="110"/>
      <c r="AB3" s="110"/>
      <c r="AC3" s="110"/>
      <c r="AD3" s="105" t="s">
        <v>58</v>
      </c>
    </row>
    <row r="4" spans="1:30" ht="16.5" thickBot="1" x14ac:dyDescent="0.3">
      <c r="A4" s="100"/>
      <c r="B4" s="102"/>
      <c r="C4" s="104"/>
      <c r="D4" s="10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6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41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26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:26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  <c r="P3" s="70">
        <v>14</v>
      </c>
      <c r="Q3" s="69">
        <v>15</v>
      </c>
      <c r="R3" s="70">
        <v>16</v>
      </c>
      <c r="S3" s="69">
        <v>17</v>
      </c>
      <c r="T3" s="70">
        <v>18</v>
      </c>
      <c r="U3" s="69">
        <v>19</v>
      </c>
      <c r="V3" s="70">
        <v>20</v>
      </c>
      <c r="W3" s="69">
        <v>21</v>
      </c>
      <c r="X3" s="70">
        <v>22</v>
      </c>
      <c r="Y3" s="69">
        <v>23</v>
      </c>
      <c r="Z3" s="70">
        <v>24</v>
      </c>
    </row>
    <row r="4" spans="2:26" x14ac:dyDescent="0.25">
      <c r="C4" s="8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26" x14ac:dyDescent="0.25">
      <c r="C5" s="8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26" x14ac:dyDescent="0.25">
      <c r="C6" s="8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26" x14ac:dyDescent="0.25">
      <c r="C7" s="55" t="s">
        <v>98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26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26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26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26" ht="31.5" x14ac:dyDescent="0.25">
      <c r="B11" s="65">
        <v>1</v>
      </c>
      <c r="C11" s="85" t="s">
        <v>93</v>
      </c>
      <c r="D11" s="82"/>
      <c r="E11" s="86"/>
      <c r="F11" s="78"/>
      <c r="G11" s="66">
        <v>4</v>
      </c>
      <c r="H11" s="83" t="str">
        <f>IF(I11="","",I11*G11)</f>
        <v/>
      </c>
      <c r="I11" s="67" t="str">
        <f>IF($C$2="","",$C$2)</f>
        <v/>
      </c>
      <c r="J11" s="66" t="str">
        <f t="shared" ref="J11:J23" si="0">IF(I11="",$F$9,IF(I11&gt;=$A$41,$C$41,IF(I11&gt;=$A$40,$C$40,IF(I11&gt;=$A$39,$C$39,IF(I11&gt;=$A$38,$C$38,$C$37)))))</f>
        <v>Введите уровень успешности каждого задания</v>
      </c>
    </row>
    <row r="12" spans="2:26" ht="31.5" x14ac:dyDescent="0.25">
      <c r="B12" s="65">
        <v>2</v>
      </c>
      <c r="C12" s="85" t="s">
        <v>94</v>
      </c>
      <c r="D12" s="82"/>
      <c r="E12" s="86"/>
      <c r="F12" s="78"/>
      <c r="G12" s="66">
        <v>4</v>
      </c>
      <c r="H12" s="83" t="str">
        <f t="shared" ref="H12:H34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26" ht="15.75" customHeight="1" x14ac:dyDescent="0.25">
      <c r="B13" s="65">
        <v>3</v>
      </c>
      <c r="C13" s="111" t="s">
        <v>95</v>
      </c>
      <c r="D13" s="82"/>
      <c r="E13" s="86"/>
      <c r="F13" s="78"/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26" ht="15.75" x14ac:dyDescent="0.25">
      <c r="B14" s="65">
        <v>4</v>
      </c>
      <c r="C14" s="112"/>
      <c r="D14" s="82"/>
      <c r="E14" s="86"/>
      <c r="F14" s="78"/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26" ht="15.75" x14ac:dyDescent="0.25">
      <c r="B15" s="65">
        <v>5</v>
      </c>
      <c r="C15" s="112"/>
      <c r="D15" s="82"/>
      <c r="E15" s="86"/>
      <c r="F15" s="78"/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26" ht="47.25" customHeight="1" x14ac:dyDescent="0.25">
      <c r="B16" s="65">
        <v>6</v>
      </c>
      <c r="C16" s="112"/>
      <c r="D16" s="82"/>
      <c r="E16" s="86"/>
      <c r="F16" s="78"/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2:10" ht="31.5" customHeight="1" x14ac:dyDescent="0.25">
      <c r="B17" s="65">
        <v>7</v>
      </c>
      <c r="C17" s="112"/>
      <c r="D17" s="82"/>
      <c r="E17" s="86"/>
      <c r="F17" s="78"/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2:10" ht="15.75" x14ac:dyDescent="0.25">
      <c r="B18" s="65">
        <v>8</v>
      </c>
      <c r="C18" s="112"/>
      <c r="D18" s="82"/>
      <c r="E18" s="86"/>
      <c r="F18" s="78"/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2:10" ht="47.25" customHeight="1" x14ac:dyDescent="0.25">
      <c r="B19" s="65">
        <v>9</v>
      </c>
      <c r="C19" s="112"/>
      <c r="D19" s="82"/>
      <c r="E19" s="86"/>
      <c r="F19" s="78"/>
      <c r="G19" s="66">
        <v>1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2:10" ht="15.75" x14ac:dyDescent="0.25">
      <c r="B20" s="65">
        <v>10</v>
      </c>
      <c r="C20" s="113"/>
      <c r="D20" s="82"/>
      <c r="E20" s="86"/>
      <c r="F20" s="78"/>
      <c r="G20" s="66">
        <v>1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1" spans="2:10" ht="31.5" customHeight="1" x14ac:dyDescent="0.25">
      <c r="B21" s="65">
        <v>11</v>
      </c>
      <c r="C21" s="111" t="s">
        <v>96</v>
      </c>
      <c r="D21" s="82"/>
      <c r="E21" s="86"/>
      <c r="F21" s="78"/>
      <c r="G21" s="66">
        <v>1</v>
      </c>
      <c r="H21" s="83" t="str">
        <f t="shared" si="1"/>
        <v/>
      </c>
      <c r="I21" s="67" t="str">
        <f>IF($M$2="","",$M$2)</f>
        <v/>
      </c>
      <c r="J21" s="66" t="str">
        <f t="shared" si="0"/>
        <v>Введите уровень успешности каждого задания</v>
      </c>
    </row>
    <row r="22" spans="2:10" ht="15.75" x14ac:dyDescent="0.25">
      <c r="B22" s="65">
        <v>12</v>
      </c>
      <c r="C22" s="112"/>
      <c r="D22" s="82"/>
      <c r="E22" s="86"/>
      <c r="F22" s="78"/>
      <c r="G22" s="66">
        <v>1</v>
      </c>
      <c r="H22" s="83" t="str">
        <f t="shared" si="1"/>
        <v/>
      </c>
      <c r="I22" s="67" t="str">
        <f>IF($N$2="","",$N$2)</f>
        <v/>
      </c>
      <c r="J22" s="66" t="str">
        <f t="shared" si="0"/>
        <v>Введите уровень успешности каждого задания</v>
      </c>
    </row>
    <row r="23" spans="2:10" ht="15.75" x14ac:dyDescent="0.25">
      <c r="B23" s="65">
        <v>13</v>
      </c>
      <c r="C23" s="112"/>
      <c r="D23" s="82"/>
      <c r="E23" s="86"/>
      <c r="F23" s="78"/>
      <c r="G23" s="66">
        <v>1</v>
      </c>
      <c r="H23" s="83" t="str">
        <f t="shared" ref="H23:H33" si="2">IF(I23="","",I23*G23)</f>
        <v/>
      </c>
      <c r="I23" s="67" t="str">
        <f t="shared" ref="I23" si="3">IF($O$2="","",$O$2)</f>
        <v/>
      </c>
      <c r="J23" s="66" t="str">
        <f t="shared" si="0"/>
        <v>Введите уровень успешности каждого задания</v>
      </c>
    </row>
    <row r="24" spans="2:10" ht="15.75" x14ac:dyDescent="0.25">
      <c r="B24" s="65">
        <v>14</v>
      </c>
      <c r="C24" s="112"/>
      <c r="D24" s="82"/>
      <c r="E24" s="86"/>
      <c r="F24" s="78"/>
      <c r="G24" s="66">
        <v>1</v>
      </c>
      <c r="H24" s="83" t="str">
        <f t="shared" si="2"/>
        <v/>
      </c>
      <c r="I24" s="67" t="str">
        <f>IF($P$2="","",$P$2)</f>
        <v/>
      </c>
      <c r="J24" s="66" t="str">
        <f t="shared" ref="J24:J33" si="4">IF(I24="",$F$9,IF(I24&gt;=$A$41,$C$41,IF(I24&gt;=$A$40,$C$40,IF(I24&gt;=$A$39,$C$39,IF(I24&gt;=$A$38,$C$38,$C$37)))))</f>
        <v>Введите уровень успешности каждого задания</v>
      </c>
    </row>
    <row r="25" spans="2:10" ht="15.75" x14ac:dyDescent="0.25">
      <c r="B25" s="65">
        <v>15</v>
      </c>
      <c r="C25" s="112"/>
      <c r="D25" s="82"/>
      <c r="E25" s="86"/>
      <c r="F25" s="78"/>
      <c r="G25" s="66">
        <v>1</v>
      </c>
      <c r="H25" s="83" t="str">
        <f t="shared" si="2"/>
        <v/>
      </c>
      <c r="I25" s="67" t="str">
        <f>IF($Q$2="","",$Q$2)</f>
        <v/>
      </c>
      <c r="J25" s="66" t="str">
        <f t="shared" si="4"/>
        <v>Введите уровень успешности каждого задания</v>
      </c>
    </row>
    <row r="26" spans="2:10" ht="15.75" x14ac:dyDescent="0.25">
      <c r="B26" s="65">
        <v>16</v>
      </c>
      <c r="C26" s="113"/>
      <c r="D26" s="82"/>
      <c r="E26" s="86"/>
      <c r="F26" s="78"/>
      <c r="G26" s="66">
        <v>1</v>
      </c>
      <c r="H26" s="83" t="str">
        <f t="shared" si="2"/>
        <v/>
      </c>
      <c r="I26" s="67" t="str">
        <f>IF($R$2="","",$R$2)</f>
        <v/>
      </c>
      <c r="J26" s="66" t="str">
        <f t="shared" si="4"/>
        <v>Введите уровень успешности каждого задания</v>
      </c>
    </row>
    <row r="27" spans="2:10" ht="15.75" x14ac:dyDescent="0.25">
      <c r="B27" s="65">
        <v>17</v>
      </c>
      <c r="C27" s="111" t="s">
        <v>97</v>
      </c>
      <c r="D27" s="82"/>
      <c r="E27" s="86"/>
      <c r="F27" s="78"/>
      <c r="G27" s="66">
        <v>1</v>
      </c>
      <c r="H27" s="83" t="str">
        <f t="shared" si="2"/>
        <v/>
      </c>
      <c r="I27" s="67" t="str">
        <f>IF($S$2="","",$S$2)</f>
        <v/>
      </c>
      <c r="J27" s="66" t="str">
        <f t="shared" si="4"/>
        <v>Введите уровень успешности каждого задания</v>
      </c>
    </row>
    <row r="28" spans="2:10" ht="15.75" x14ac:dyDescent="0.25">
      <c r="B28" s="65">
        <v>18</v>
      </c>
      <c r="C28" s="112"/>
      <c r="D28" s="82"/>
      <c r="E28" s="86"/>
      <c r="F28" s="78"/>
      <c r="G28" s="66">
        <v>1</v>
      </c>
      <c r="H28" s="83" t="str">
        <f t="shared" si="2"/>
        <v/>
      </c>
      <c r="I28" s="67" t="str">
        <f>IF($T$2="","",$T$2)</f>
        <v/>
      </c>
      <c r="J28" s="66" t="str">
        <f t="shared" si="4"/>
        <v>Введите уровень успешности каждого задания</v>
      </c>
    </row>
    <row r="29" spans="2:10" ht="15.75" x14ac:dyDescent="0.25">
      <c r="B29" s="65">
        <v>19</v>
      </c>
      <c r="C29" s="112"/>
      <c r="D29" s="82"/>
      <c r="E29" s="86"/>
      <c r="F29" s="78"/>
      <c r="G29" s="66">
        <v>1</v>
      </c>
      <c r="H29" s="83" t="str">
        <f t="shared" si="2"/>
        <v/>
      </c>
      <c r="I29" s="67" t="str">
        <f>IF($U$2="","",$U$2)</f>
        <v/>
      </c>
      <c r="J29" s="66" t="str">
        <f t="shared" si="4"/>
        <v>Введите уровень успешности каждого задания</v>
      </c>
    </row>
    <row r="30" spans="2:10" ht="15.75" x14ac:dyDescent="0.25">
      <c r="B30" s="65">
        <v>20</v>
      </c>
      <c r="C30" s="112"/>
      <c r="D30" s="82"/>
      <c r="E30" s="86"/>
      <c r="F30" s="78"/>
      <c r="G30" s="66">
        <v>1</v>
      </c>
      <c r="H30" s="83" t="str">
        <f t="shared" si="2"/>
        <v/>
      </c>
      <c r="I30" s="67" t="str">
        <f>IF($V$2="","",$V$2)</f>
        <v/>
      </c>
      <c r="J30" s="66" t="str">
        <f t="shared" si="4"/>
        <v>Введите уровень успешности каждого задания</v>
      </c>
    </row>
    <row r="31" spans="2:10" ht="15.75" x14ac:dyDescent="0.25">
      <c r="B31" s="65">
        <v>21</v>
      </c>
      <c r="C31" s="112"/>
      <c r="D31" s="82"/>
      <c r="E31" s="86"/>
      <c r="F31" s="78"/>
      <c r="G31" s="66">
        <v>1</v>
      </c>
      <c r="H31" s="83" t="str">
        <f t="shared" si="2"/>
        <v/>
      </c>
      <c r="I31" s="67" t="str">
        <f>IF($W$2="","",$W$2)</f>
        <v/>
      </c>
      <c r="J31" s="66" t="str">
        <f t="shared" si="4"/>
        <v>Введите уровень успешности каждого задания</v>
      </c>
    </row>
    <row r="32" spans="2:10" ht="15.75" x14ac:dyDescent="0.25">
      <c r="B32" s="65">
        <v>22</v>
      </c>
      <c r="C32" s="112"/>
      <c r="D32" s="82"/>
      <c r="E32" s="86"/>
      <c r="F32" s="78"/>
      <c r="G32" s="66">
        <v>1</v>
      </c>
      <c r="H32" s="83" t="str">
        <f t="shared" si="2"/>
        <v/>
      </c>
      <c r="I32" s="67" t="str">
        <f>IF($X$2="","",$X$2)</f>
        <v/>
      </c>
      <c r="J32" s="66" t="str">
        <f t="shared" si="4"/>
        <v>Введите уровень успешности каждого задания</v>
      </c>
    </row>
    <row r="33" spans="1:10" ht="15.75" x14ac:dyDescent="0.25">
      <c r="B33" s="65">
        <v>23</v>
      </c>
      <c r="C33" s="112"/>
      <c r="D33" s="82"/>
      <c r="E33" s="86"/>
      <c r="F33" s="78"/>
      <c r="G33" s="66">
        <v>1</v>
      </c>
      <c r="H33" s="83" t="str">
        <f t="shared" si="2"/>
        <v/>
      </c>
      <c r="I33" s="67" t="str">
        <f>IF($Y$2="","",$Y$2)</f>
        <v/>
      </c>
      <c r="J33" s="66" t="str">
        <f t="shared" si="4"/>
        <v>Введите уровень успешности каждого задания</v>
      </c>
    </row>
    <row r="34" spans="1:10" ht="15.75" x14ac:dyDescent="0.25">
      <c r="B34" s="65">
        <v>24</v>
      </c>
      <c r="C34" s="113"/>
      <c r="D34" s="82"/>
      <c r="E34" s="86"/>
      <c r="F34" s="78"/>
      <c r="G34" s="66">
        <v>1</v>
      </c>
      <c r="H34" s="83" t="str">
        <f t="shared" si="1"/>
        <v/>
      </c>
      <c r="I34" s="67" t="str">
        <f>IF($Z$2="","",$Z$2)</f>
        <v/>
      </c>
      <c r="J34" s="66" t="str">
        <f>IF(I34="",$F$9,IF(I34&gt;=$A$41,$C$41,IF(I34&gt;=$A$40,$C$40,IF(I34&gt;=$A$39,$C$39,IF(I34&gt;=$A$38,$C$38,$C$37)))))</f>
        <v>Введите уровень успешности каждого задания</v>
      </c>
    </row>
    <row r="36" spans="1:10" ht="15.75" x14ac:dyDescent="0.25">
      <c r="A36" t="s">
        <v>79</v>
      </c>
      <c r="B36" t="s">
        <v>78</v>
      </c>
      <c r="C36" s="57" t="s">
        <v>68</v>
      </c>
    </row>
    <row r="37" spans="1:10" ht="15.75" x14ac:dyDescent="0.25">
      <c r="A37" s="56">
        <v>0</v>
      </c>
      <c r="B37" s="56">
        <f>A38-0.01</f>
        <v>0.28999999999999998</v>
      </c>
      <c r="C37" s="58" t="s">
        <v>69</v>
      </c>
    </row>
    <row r="38" spans="1:10" ht="15.75" x14ac:dyDescent="0.25">
      <c r="A38" s="56">
        <v>0.3</v>
      </c>
      <c r="B38" s="56">
        <f t="shared" ref="B38:B40" si="5">A39-0.01</f>
        <v>0.49</v>
      </c>
      <c r="C38" s="58" t="s">
        <v>70</v>
      </c>
    </row>
    <row r="39" spans="1:10" ht="15.75" x14ac:dyDescent="0.25">
      <c r="A39" s="56">
        <v>0.5</v>
      </c>
      <c r="B39" s="56">
        <f t="shared" si="5"/>
        <v>0.69</v>
      </c>
      <c r="C39" s="58" t="s">
        <v>84</v>
      </c>
    </row>
    <row r="40" spans="1:10" ht="15.75" x14ac:dyDescent="0.25">
      <c r="A40" s="56">
        <v>0.7</v>
      </c>
      <c r="B40" s="56">
        <f t="shared" si="5"/>
        <v>0.89</v>
      </c>
      <c r="C40" s="58" t="s">
        <v>71</v>
      </c>
    </row>
    <row r="41" spans="1:10" ht="15.75" x14ac:dyDescent="0.25">
      <c r="A41" s="56">
        <v>0.9</v>
      </c>
      <c r="B41" s="56">
        <v>1</v>
      </c>
      <c r="C41" s="58" t="s">
        <v>72</v>
      </c>
    </row>
  </sheetData>
  <sheetProtection password="CF7A" sheet="1" objects="1" scenarios="1" formatRows="0"/>
  <mergeCells count="3">
    <mergeCell ref="C13:C20"/>
    <mergeCell ref="C21:C26"/>
    <mergeCell ref="C27:C34"/>
  </mergeCells>
  <conditionalFormatting sqref="A37:C38 J11:J34">
    <cfRule type="expression" dxfId="1" priority="1">
      <formula>$I11&lt;$A$39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zoomScale="80" zoomScaleNormal="80" workbookViewId="0">
      <selection activeCell="C2" sqref="C2:AF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32" ht="15.75" customHeight="1" thickBot="1" x14ac:dyDescent="0.3">
      <c r="C1" s="114" t="s">
        <v>77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32" s="62" customFormat="1" ht="15.75" thickBot="1" x14ac:dyDescent="0.3">
      <c r="B2" s="61" t="s">
        <v>73</v>
      </c>
      <c r="C2" s="115">
        <v>14.909781576448244</v>
      </c>
      <c r="D2" s="115">
        <v>17.473884140550808</v>
      </c>
      <c r="E2" s="115">
        <v>11.585944919278253</v>
      </c>
      <c r="F2" s="115">
        <v>43.684710351377021</v>
      </c>
      <c r="G2" s="115">
        <v>21.937321937321936</v>
      </c>
      <c r="H2" s="115">
        <v>18.89838556505223</v>
      </c>
      <c r="I2" s="115">
        <v>14.055080721747387</v>
      </c>
      <c r="J2" s="115">
        <v>27.445394112060779</v>
      </c>
      <c r="K2" s="115">
        <v>46.533713200379864</v>
      </c>
      <c r="L2" s="115">
        <v>40.455840455840459</v>
      </c>
      <c r="M2" s="115">
        <v>50.712250712250714</v>
      </c>
      <c r="N2" s="115">
        <v>53.466286799620136</v>
      </c>
      <c r="O2" s="115">
        <v>48.812915479582145</v>
      </c>
      <c r="P2" s="115">
        <v>52.706552706552714</v>
      </c>
      <c r="Q2" s="115">
        <v>53.561253561253565</v>
      </c>
      <c r="R2" s="115">
        <v>47.578347578347582</v>
      </c>
      <c r="S2" s="115">
        <v>57.169990503323845</v>
      </c>
      <c r="T2" s="115">
        <v>68.850902184235522</v>
      </c>
      <c r="U2" s="115">
        <v>52.136752136752143</v>
      </c>
      <c r="V2" s="115">
        <v>51.566951566951566</v>
      </c>
      <c r="W2" s="115">
        <v>54.510921177587846</v>
      </c>
      <c r="X2" s="115">
        <v>55.745489078822409</v>
      </c>
      <c r="Y2" s="115">
        <v>36.752136752136757</v>
      </c>
      <c r="Z2" s="115">
        <v>36.372269705603038</v>
      </c>
      <c r="AA2" s="115">
        <v>33.713200379867047</v>
      </c>
      <c r="AB2" s="115">
        <v>35.612535612535609</v>
      </c>
      <c r="AC2" s="115">
        <v>28.869895536562201</v>
      </c>
      <c r="AD2" s="115">
        <v>31.528964862298199</v>
      </c>
      <c r="AE2" s="115">
        <v>26.970560303893638</v>
      </c>
      <c r="AF2" s="115">
        <v>33.618233618233617</v>
      </c>
    </row>
    <row r="3" spans="2:32" ht="25.5" x14ac:dyDescent="0.25">
      <c r="C3" s="88" t="s">
        <v>85</v>
      </c>
      <c r="D3" s="89" t="s">
        <v>86</v>
      </c>
      <c r="E3" s="89" t="s">
        <v>87</v>
      </c>
      <c r="F3" s="89" t="s">
        <v>88</v>
      </c>
      <c r="G3" s="90" t="s">
        <v>89</v>
      </c>
      <c r="H3" s="90" t="s">
        <v>90</v>
      </c>
      <c r="I3" s="90" t="s">
        <v>91</v>
      </c>
      <c r="J3" s="91" t="s">
        <v>92</v>
      </c>
      <c r="K3" s="88">
        <v>3</v>
      </c>
      <c r="L3" s="90">
        <v>4</v>
      </c>
      <c r="M3" s="89">
        <v>5</v>
      </c>
      <c r="N3" s="90">
        <v>6</v>
      </c>
      <c r="O3" s="89">
        <v>7</v>
      </c>
      <c r="P3" s="90">
        <v>8</v>
      </c>
      <c r="Q3" s="89">
        <v>9</v>
      </c>
      <c r="R3" s="92">
        <v>10</v>
      </c>
      <c r="S3" s="88">
        <v>11</v>
      </c>
      <c r="T3" s="90">
        <v>12</v>
      </c>
      <c r="U3" s="89">
        <v>13</v>
      </c>
      <c r="V3" s="90">
        <v>14</v>
      </c>
      <c r="W3" s="89">
        <v>15</v>
      </c>
      <c r="X3" s="92">
        <v>16</v>
      </c>
      <c r="Y3" s="93">
        <v>17</v>
      </c>
      <c r="Z3" s="90">
        <v>18</v>
      </c>
      <c r="AA3" s="89">
        <v>19</v>
      </c>
      <c r="AB3" s="90">
        <v>20</v>
      </c>
      <c r="AC3" s="89">
        <v>21</v>
      </c>
      <c r="AD3" s="90">
        <v>22</v>
      </c>
      <c r="AE3" s="89">
        <v>23</v>
      </c>
      <c r="AF3" s="92">
        <v>24</v>
      </c>
    </row>
    <row r="4" spans="2:32" x14ac:dyDescent="0.25">
      <c r="B4" s="71" t="s">
        <v>83</v>
      </c>
      <c r="C4" s="87">
        <f>IF(LEN(C3)&lt;4,1,1*LEFT(RIGHT(C3,3),1))</f>
        <v>1</v>
      </c>
      <c r="D4" s="87">
        <f t="shared" ref="D4:W4" si="0">IF(LEN(D3)&lt;4,1,1*LEFT(RIGHT(D3,3),1))</f>
        <v>2</v>
      </c>
      <c r="E4" s="87">
        <f t="shared" si="0"/>
        <v>3</v>
      </c>
      <c r="F4" s="87">
        <f t="shared" si="0"/>
        <v>4</v>
      </c>
      <c r="G4" s="87">
        <f t="shared" si="0"/>
        <v>1</v>
      </c>
      <c r="H4" s="87">
        <f t="shared" si="0"/>
        <v>2</v>
      </c>
      <c r="I4" s="87">
        <f t="shared" si="0"/>
        <v>3</v>
      </c>
      <c r="J4" s="87">
        <f t="shared" si="0"/>
        <v>4</v>
      </c>
      <c r="K4" s="87">
        <f t="shared" si="0"/>
        <v>1</v>
      </c>
      <c r="L4" s="87">
        <f t="shared" si="0"/>
        <v>1</v>
      </c>
      <c r="M4" s="87">
        <f t="shared" si="0"/>
        <v>1</v>
      </c>
      <c r="N4" s="87">
        <f t="shared" si="0"/>
        <v>1</v>
      </c>
      <c r="O4" s="87">
        <f t="shared" si="0"/>
        <v>1</v>
      </c>
      <c r="P4" s="87">
        <f t="shared" si="0"/>
        <v>1</v>
      </c>
      <c r="Q4" s="87">
        <f t="shared" si="0"/>
        <v>1</v>
      </c>
      <c r="R4" s="87">
        <f t="shared" si="0"/>
        <v>1</v>
      </c>
      <c r="S4" s="87">
        <f t="shared" si="0"/>
        <v>1</v>
      </c>
      <c r="T4" s="87">
        <f t="shared" si="0"/>
        <v>1</v>
      </c>
      <c r="U4" s="87">
        <f t="shared" si="0"/>
        <v>1</v>
      </c>
      <c r="V4" s="87">
        <f t="shared" si="0"/>
        <v>1</v>
      </c>
      <c r="W4" s="87">
        <f t="shared" si="0"/>
        <v>1</v>
      </c>
      <c r="X4" s="87">
        <f t="shared" ref="X4:AA4" si="1">IF(LEN(X3)&lt;4,1,1*LEFT(RIGHT(X3,3),1))</f>
        <v>1</v>
      </c>
      <c r="Y4" s="87">
        <f t="shared" si="1"/>
        <v>1</v>
      </c>
      <c r="Z4" s="87">
        <f t="shared" si="1"/>
        <v>1</v>
      </c>
      <c r="AA4" s="87">
        <f t="shared" si="1"/>
        <v>1</v>
      </c>
      <c r="AB4" s="87">
        <f t="shared" ref="AB4:AF4" si="2">IF(LEN(AB3)&lt;4,1,1*LEFT(RIGHT(AB3,3),1))</f>
        <v>1</v>
      </c>
      <c r="AC4" s="87">
        <f t="shared" si="2"/>
        <v>1</v>
      </c>
      <c r="AD4" s="87">
        <f t="shared" si="2"/>
        <v>1</v>
      </c>
      <c r="AE4" s="87">
        <f t="shared" si="2"/>
        <v>1</v>
      </c>
      <c r="AF4" s="87">
        <f t="shared" si="2"/>
        <v>1</v>
      </c>
    </row>
    <row r="5" spans="2:32" x14ac:dyDescent="0.25">
      <c r="B5" s="71" t="s">
        <v>81</v>
      </c>
      <c r="C5" s="87" t="str">
        <f>IF(LEN(C3)&lt;4,C3,LEFT(C3,LEN(C3)-4))</f>
        <v>1</v>
      </c>
      <c r="D5" s="87" t="str">
        <f t="shared" ref="D5:AA5" si="3">IF(LEN(D3)&lt;4,D3,LEFT(D3,LEN(D3)-4))</f>
        <v>1</v>
      </c>
      <c r="E5" s="87" t="str">
        <f t="shared" si="3"/>
        <v>1</v>
      </c>
      <c r="F5" s="87" t="str">
        <f t="shared" si="3"/>
        <v>1</v>
      </c>
      <c r="G5" s="87" t="str">
        <f t="shared" si="3"/>
        <v>2</v>
      </c>
      <c r="H5" s="87" t="str">
        <f t="shared" si="3"/>
        <v>2</v>
      </c>
      <c r="I5" s="87" t="str">
        <f t="shared" si="3"/>
        <v>2</v>
      </c>
      <c r="J5" s="87" t="str">
        <f t="shared" si="3"/>
        <v>2</v>
      </c>
      <c r="K5" s="87">
        <f t="shared" si="3"/>
        <v>3</v>
      </c>
      <c r="L5" s="87">
        <f t="shared" si="3"/>
        <v>4</v>
      </c>
      <c r="M5" s="87">
        <f t="shared" si="3"/>
        <v>5</v>
      </c>
      <c r="N5" s="87">
        <f t="shared" si="3"/>
        <v>6</v>
      </c>
      <c r="O5" s="87">
        <f t="shared" si="3"/>
        <v>7</v>
      </c>
      <c r="P5" s="87">
        <f t="shared" si="3"/>
        <v>8</v>
      </c>
      <c r="Q5" s="87">
        <f t="shared" si="3"/>
        <v>9</v>
      </c>
      <c r="R5" s="87">
        <f t="shared" si="3"/>
        <v>10</v>
      </c>
      <c r="S5" s="87">
        <f t="shared" si="3"/>
        <v>11</v>
      </c>
      <c r="T5" s="87">
        <f t="shared" si="3"/>
        <v>12</v>
      </c>
      <c r="U5" s="87">
        <f t="shared" si="3"/>
        <v>13</v>
      </c>
      <c r="V5" s="87">
        <f t="shared" si="3"/>
        <v>14</v>
      </c>
      <c r="W5" s="87">
        <f t="shared" si="3"/>
        <v>15</v>
      </c>
      <c r="X5" s="87">
        <f t="shared" si="3"/>
        <v>16</v>
      </c>
      <c r="Y5" s="87">
        <f t="shared" si="3"/>
        <v>17</v>
      </c>
      <c r="Z5" s="87">
        <f t="shared" si="3"/>
        <v>18</v>
      </c>
      <c r="AA5" s="87">
        <f t="shared" si="3"/>
        <v>19</v>
      </c>
      <c r="AB5" s="87">
        <f t="shared" ref="AB5:AF5" si="4">IF(LEN(AB3)&lt;4,AB3,LEFT(AB3,LEN(AB3)-4))</f>
        <v>20</v>
      </c>
      <c r="AC5" s="87">
        <f t="shared" si="4"/>
        <v>21</v>
      </c>
      <c r="AD5" s="87">
        <f t="shared" si="4"/>
        <v>22</v>
      </c>
      <c r="AE5" s="87">
        <f t="shared" si="4"/>
        <v>23</v>
      </c>
      <c r="AF5" s="87">
        <f t="shared" si="4"/>
        <v>24</v>
      </c>
    </row>
    <row r="6" spans="2:32" x14ac:dyDescent="0.25">
      <c r="B6" s="71" t="s">
        <v>82</v>
      </c>
      <c r="C6" s="87">
        <f>C4*C2</f>
        <v>14.909781576448244</v>
      </c>
      <c r="D6" s="87">
        <f t="shared" ref="D6:W6" si="5">D4*D2</f>
        <v>34.947768281101617</v>
      </c>
      <c r="E6" s="87">
        <f t="shared" si="5"/>
        <v>34.757834757834758</v>
      </c>
      <c r="F6" s="87">
        <f t="shared" si="5"/>
        <v>174.73884140550808</v>
      </c>
      <c r="G6" s="87">
        <f t="shared" si="5"/>
        <v>21.937321937321936</v>
      </c>
      <c r="H6" s="87">
        <f t="shared" si="5"/>
        <v>37.79677113010446</v>
      </c>
      <c r="I6" s="87">
        <f t="shared" si="5"/>
        <v>42.165242165242162</v>
      </c>
      <c r="J6" s="87">
        <f t="shared" si="5"/>
        <v>109.78157644824311</v>
      </c>
      <c r="K6" s="87">
        <f t="shared" si="5"/>
        <v>46.533713200379864</v>
      </c>
      <c r="L6" s="87">
        <f t="shared" si="5"/>
        <v>40.455840455840459</v>
      </c>
      <c r="M6" s="87">
        <f t="shared" si="5"/>
        <v>50.712250712250714</v>
      </c>
      <c r="N6" s="87">
        <f t="shared" si="5"/>
        <v>53.466286799620136</v>
      </c>
      <c r="O6" s="87">
        <f t="shared" si="5"/>
        <v>48.812915479582145</v>
      </c>
      <c r="P6" s="87">
        <f t="shared" si="5"/>
        <v>52.706552706552714</v>
      </c>
      <c r="Q6" s="87">
        <f t="shared" si="5"/>
        <v>53.561253561253565</v>
      </c>
      <c r="R6" s="87">
        <f t="shared" si="5"/>
        <v>47.578347578347582</v>
      </c>
      <c r="S6" s="87">
        <f t="shared" si="5"/>
        <v>57.169990503323845</v>
      </c>
      <c r="T6" s="87">
        <f t="shared" si="5"/>
        <v>68.850902184235522</v>
      </c>
      <c r="U6" s="87">
        <f t="shared" si="5"/>
        <v>52.136752136752143</v>
      </c>
      <c r="V6" s="87">
        <f t="shared" si="5"/>
        <v>51.566951566951566</v>
      </c>
      <c r="W6" s="87">
        <f t="shared" si="5"/>
        <v>54.510921177587846</v>
      </c>
      <c r="X6" s="87">
        <f t="shared" ref="X6:AA6" si="6">X4*X2</f>
        <v>55.745489078822409</v>
      </c>
      <c r="Y6" s="87">
        <f t="shared" si="6"/>
        <v>36.752136752136757</v>
      </c>
      <c r="Z6" s="87">
        <f t="shared" si="6"/>
        <v>36.372269705603038</v>
      </c>
      <c r="AA6" s="87">
        <f t="shared" si="6"/>
        <v>33.713200379867047</v>
      </c>
      <c r="AB6" s="87">
        <f t="shared" ref="AB6:AF6" si="7">AB4*AB2</f>
        <v>35.612535612535609</v>
      </c>
      <c r="AC6" s="87">
        <f t="shared" si="7"/>
        <v>28.869895536562201</v>
      </c>
      <c r="AD6" s="87">
        <f t="shared" si="7"/>
        <v>31.528964862298199</v>
      </c>
      <c r="AE6" s="87">
        <f t="shared" si="7"/>
        <v>26.970560303893638</v>
      </c>
      <c r="AF6" s="87">
        <f t="shared" si="7"/>
        <v>33.618233618233617</v>
      </c>
    </row>
    <row r="7" spans="2:32" x14ac:dyDescent="0.25">
      <c r="C7" s="55" t="s">
        <v>98</v>
      </c>
    </row>
    <row r="8" spans="2:32" x14ac:dyDescent="0.25">
      <c r="C8" s="55" t="s">
        <v>75</v>
      </c>
      <c r="D8" s="55" t="s">
        <v>74</v>
      </c>
    </row>
    <row r="9" spans="2:32" ht="21" x14ac:dyDescent="0.35">
      <c r="F9" s="80" t="str">
        <f>IF(COUNTIF(C2:W2,"")=0,"","Введите уровень успешности каждого задания")</f>
        <v/>
      </c>
    </row>
    <row r="10" spans="2:32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32" ht="31.5" x14ac:dyDescent="0.25">
      <c r="B11" s="77">
        <f>АнализКл!B11</f>
        <v>1</v>
      </c>
      <c r="C11" s="85" t="str">
        <f>АнализКл!C11</f>
        <v xml:space="preserve">Аудирование с пониманием основного содержания прослушанного текста </v>
      </c>
      <c r="D11" s="82"/>
      <c r="E11" s="86"/>
      <c r="F11" s="78"/>
      <c r="G11" s="66">
        <f>АнализКл!G11</f>
        <v>4</v>
      </c>
      <c r="H11" s="83">
        <f>IF(I11="","",I11*G11)</f>
        <v>2.5935422602089271</v>
      </c>
      <c r="I11" s="79">
        <f>IF(COUNTIFS($C$5:$AF$5,$B11,$C$2:$AF$2,"")=0,SUMIFS($C$6:$AF$6,$C$5:$AF$5,$B11)/$G11/100,"")</f>
        <v>0.64838556505223177</v>
      </c>
      <c r="J11" s="78" t="str">
        <f t="shared" ref="J11:J24" si="8">IF(I11="",$F$9,IF(I11&gt;=$A$41,$C$41,IF(I11&gt;=$A$40,$C$40,IF(I11&gt;=$A$39,$C$39,IF(I11&gt;=$A$38,$C$38,$C$37)))))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32" ht="31.5" x14ac:dyDescent="0.25">
      <c r="B12" s="77">
        <f>АнализКл!B12</f>
        <v>2</v>
      </c>
      <c r="C12" s="85" t="str">
        <f>АнализКл!C12</f>
        <v xml:space="preserve">Чтение с пониманием основного содержания прочитанного текста </v>
      </c>
      <c r="D12" s="82"/>
      <c r="E12" s="86"/>
      <c r="F12" s="78"/>
      <c r="G12" s="66">
        <f>АнализКл!G12</f>
        <v>4</v>
      </c>
      <c r="H12" s="83">
        <f t="shared" ref="H12:H34" si="9">IF(I12="","",I12*G12)</f>
        <v>2.1168091168091165</v>
      </c>
      <c r="I12" s="79">
        <f t="shared" ref="I12:I34" si="10">IF(COUNTIFS($C$5:$AF$5,$B12,$C$2:$AF$2,"")=0,SUMIFS($C$6:$AF$6,$C$5:$AF$5,$B12)/$G12/100,"")</f>
        <v>0.52920227920227914</v>
      </c>
      <c r="J12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32" ht="31.5" customHeight="1" x14ac:dyDescent="0.25">
      <c r="B13" s="77">
        <f>АнализКл!B13</f>
        <v>3</v>
      </c>
      <c r="C13" s="111" t="str">
        <f>АнализКл!C13</f>
        <v>Чтение с пониманием в прочитанном тексте запрашиваемой информации.</v>
      </c>
      <c r="D13" s="82"/>
      <c r="E13" s="86"/>
      <c r="F13" s="78"/>
      <c r="G13" s="66">
        <f>АнализКл!G13</f>
        <v>1</v>
      </c>
      <c r="H13" s="83">
        <f t="shared" si="9"/>
        <v>0.46533713200379867</v>
      </c>
      <c r="I13" s="79">
        <f t="shared" si="10"/>
        <v>0.46533713200379867</v>
      </c>
      <c r="J13" s="78" t="str">
        <f t="shared" si="8"/>
        <v>Данный элемент содержания усвоен на низком уровне. Требуется коррекция.</v>
      </c>
    </row>
    <row r="14" spans="2:32" ht="15.75" x14ac:dyDescent="0.25">
      <c r="B14" s="77">
        <f>АнализКл!B14</f>
        <v>4</v>
      </c>
      <c r="C14" s="112"/>
      <c r="D14" s="82"/>
      <c r="E14" s="86"/>
      <c r="F14" s="78"/>
      <c r="G14" s="66">
        <f>АнализКл!G14</f>
        <v>1</v>
      </c>
      <c r="H14" s="83">
        <f t="shared" si="9"/>
        <v>0.40455840455840458</v>
      </c>
      <c r="I14" s="79">
        <f t="shared" si="10"/>
        <v>0.40455840455840458</v>
      </c>
      <c r="J14" s="78" t="str">
        <f t="shared" si="8"/>
        <v>Данный элемент содержания усвоен на низком уровне. Требуется коррекция.</v>
      </c>
    </row>
    <row r="15" spans="2:32" ht="15.75" x14ac:dyDescent="0.25">
      <c r="B15" s="77">
        <f>АнализКл!B15</f>
        <v>5</v>
      </c>
      <c r="C15" s="112"/>
      <c r="D15" s="82"/>
      <c r="E15" s="86"/>
      <c r="F15" s="78"/>
      <c r="G15" s="66">
        <f>АнализКл!G15</f>
        <v>1</v>
      </c>
      <c r="H15" s="83">
        <f t="shared" si="9"/>
        <v>0.50712250712250717</v>
      </c>
      <c r="I15" s="79">
        <f t="shared" si="10"/>
        <v>0.50712250712250717</v>
      </c>
      <c r="J15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32" ht="15.75" x14ac:dyDescent="0.25">
      <c r="B16" s="77">
        <f>АнализКл!B16</f>
        <v>6</v>
      </c>
      <c r="C16" s="112"/>
      <c r="D16" s="82"/>
      <c r="E16" s="86"/>
      <c r="F16" s="78"/>
      <c r="G16" s="66">
        <f>АнализКл!G16</f>
        <v>1</v>
      </c>
      <c r="H16" s="83">
        <f t="shared" si="9"/>
        <v>0.53466286799620133</v>
      </c>
      <c r="I16" s="79">
        <f t="shared" si="10"/>
        <v>0.53466286799620133</v>
      </c>
      <c r="J16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2:10" ht="15.75" x14ac:dyDescent="0.25">
      <c r="B17" s="77">
        <f>АнализКл!B17</f>
        <v>7</v>
      </c>
      <c r="C17" s="112"/>
      <c r="D17" s="82"/>
      <c r="E17" s="86"/>
      <c r="F17" s="78"/>
      <c r="G17" s="66">
        <f>АнализКл!G17</f>
        <v>1</v>
      </c>
      <c r="H17" s="83">
        <f t="shared" si="9"/>
        <v>0.48812915479582147</v>
      </c>
      <c r="I17" s="79">
        <f t="shared" si="10"/>
        <v>0.48812915479582147</v>
      </c>
      <c r="J17" s="78" t="str">
        <f t="shared" si="8"/>
        <v>Данный элемент содержания усвоен на низком уровне. Требуется коррекция.</v>
      </c>
    </row>
    <row r="18" spans="2:10" ht="15.75" x14ac:dyDescent="0.25">
      <c r="B18" s="77">
        <f>АнализКл!B18</f>
        <v>8</v>
      </c>
      <c r="C18" s="112"/>
      <c r="D18" s="82"/>
      <c r="E18" s="86"/>
      <c r="F18" s="78"/>
      <c r="G18" s="66">
        <f>АнализКл!G18</f>
        <v>1</v>
      </c>
      <c r="H18" s="83">
        <f t="shared" si="9"/>
        <v>0.52706552706552712</v>
      </c>
      <c r="I18" s="79">
        <f t="shared" si="10"/>
        <v>0.52706552706552712</v>
      </c>
      <c r="J18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2:10" ht="15.75" x14ac:dyDescent="0.25">
      <c r="B19" s="77">
        <f>АнализКл!B19</f>
        <v>9</v>
      </c>
      <c r="C19" s="112"/>
      <c r="D19" s="82"/>
      <c r="E19" s="86"/>
      <c r="F19" s="78"/>
      <c r="G19" s="66">
        <f>АнализКл!G19</f>
        <v>1</v>
      </c>
      <c r="H19" s="83">
        <f t="shared" si="9"/>
        <v>0.53561253561253563</v>
      </c>
      <c r="I19" s="79">
        <f t="shared" si="10"/>
        <v>0.53561253561253563</v>
      </c>
      <c r="J19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2:10" ht="15.75" x14ac:dyDescent="0.25">
      <c r="B20" s="77">
        <f>АнализКл!B20</f>
        <v>10</v>
      </c>
      <c r="C20" s="113"/>
      <c r="D20" s="82"/>
      <c r="E20" s="86"/>
      <c r="F20" s="78"/>
      <c r="G20" s="66">
        <f>АнализКл!G20</f>
        <v>1</v>
      </c>
      <c r="H20" s="83">
        <f t="shared" si="9"/>
        <v>0.4757834757834758</v>
      </c>
      <c r="I20" s="79">
        <f t="shared" si="10"/>
        <v>0.4757834757834758</v>
      </c>
      <c r="J20" s="78" t="str">
        <f t="shared" si="8"/>
        <v>Данный элемент содержания усвоен на низком уровне. Требуется коррекция.</v>
      </c>
    </row>
    <row r="21" spans="2:10" ht="63" customHeight="1" x14ac:dyDescent="0.25">
      <c r="B21" s="77">
        <f>АнализКл!B21</f>
        <v>11</v>
      </c>
      <c r="C21" s="111" t="str">
        <f>АнализКл!C21</f>
        <v>Языковые средства и навыки оперирования ими в коммуникативно значимом контексте: грамматические формы.</v>
      </c>
      <c r="D21" s="82"/>
      <c r="E21" s="86"/>
      <c r="F21" s="78"/>
      <c r="G21" s="66">
        <f>АнализКл!G21</f>
        <v>1</v>
      </c>
      <c r="H21" s="83">
        <f t="shared" si="9"/>
        <v>0.57169990503323842</v>
      </c>
      <c r="I21" s="79">
        <f t="shared" si="10"/>
        <v>0.57169990503323842</v>
      </c>
      <c r="J21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2:10" ht="15.75" x14ac:dyDescent="0.25">
      <c r="B22" s="77">
        <f>АнализКл!B22</f>
        <v>12</v>
      </c>
      <c r="C22" s="112"/>
      <c r="D22" s="82"/>
      <c r="E22" s="86"/>
      <c r="F22" s="78"/>
      <c r="G22" s="66">
        <f>АнализКл!G22</f>
        <v>1</v>
      </c>
      <c r="H22" s="83">
        <f t="shared" si="9"/>
        <v>0.68850902184235518</v>
      </c>
      <c r="I22" s="79">
        <f t="shared" si="10"/>
        <v>0.68850902184235518</v>
      </c>
      <c r="J22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2:10" ht="15.75" x14ac:dyDescent="0.25">
      <c r="B23" s="77">
        <f>АнализКл!B23</f>
        <v>13</v>
      </c>
      <c r="C23" s="112"/>
      <c r="D23" s="82"/>
      <c r="E23" s="86"/>
      <c r="F23" s="78"/>
      <c r="G23" s="66">
        <f>АнализКл!G23</f>
        <v>1</v>
      </c>
      <c r="H23" s="83">
        <f t="shared" ref="H23:H24" si="11">IF(I23="","",I23*G23)</f>
        <v>0.5213675213675214</v>
      </c>
      <c r="I23" s="79">
        <f t="shared" si="10"/>
        <v>0.5213675213675214</v>
      </c>
      <c r="J23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2:10" ht="15.75" x14ac:dyDescent="0.25">
      <c r="B24" s="77">
        <f>АнализКл!B24</f>
        <v>14</v>
      </c>
      <c r="C24" s="112"/>
      <c r="D24" s="82"/>
      <c r="E24" s="86"/>
      <c r="F24" s="78"/>
      <c r="G24" s="66">
        <f>АнализКл!G24</f>
        <v>1</v>
      </c>
      <c r="H24" s="83">
        <f t="shared" si="11"/>
        <v>0.51566951566951569</v>
      </c>
      <c r="I24" s="79">
        <f t="shared" si="10"/>
        <v>0.51566951566951569</v>
      </c>
      <c r="J24" s="78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2:10" ht="15.75" x14ac:dyDescent="0.25">
      <c r="B25" s="77">
        <f>АнализКл!B25</f>
        <v>15</v>
      </c>
      <c r="C25" s="112"/>
      <c r="D25" s="82"/>
      <c r="E25" s="86"/>
      <c r="F25" s="78"/>
      <c r="G25" s="66">
        <f>АнализКл!G25</f>
        <v>1</v>
      </c>
      <c r="H25" s="83">
        <f t="shared" ref="H25:H33" si="12">IF(I25="","",I25*G25)</f>
        <v>0.54510921177587845</v>
      </c>
      <c r="I25" s="79">
        <f t="shared" si="10"/>
        <v>0.54510921177587845</v>
      </c>
      <c r="J25" s="78" t="str">
        <f t="shared" ref="J25:J33" si="13">IF(I25="",$F$9,IF(I25&gt;=$A$41,$C$41,IF(I25&gt;=$A$40,$C$40,IF(I25&gt;=$A$39,$C$39,IF(I25&gt;=$A$38,$C$38,$C$37)))))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2:10" ht="15.75" x14ac:dyDescent="0.25">
      <c r="B26" s="77">
        <f>АнализКл!B26</f>
        <v>16</v>
      </c>
      <c r="C26" s="113"/>
      <c r="D26" s="82"/>
      <c r="E26" s="86"/>
      <c r="F26" s="78"/>
      <c r="G26" s="66">
        <f>АнализКл!G26</f>
        <v>1</v>
      </c>
      <c r="H26" s="83">
        <f t="shared" si="12"/>
        <v>0.55745489078822408</v>
      </c>
      <c r="I26" s="79">
        <f t="shared" si="10"/>
        <v>0.55745489078822408</v>
      </c>
      <c r="J26" s="78" t="str">
        <f t="shared" si="13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7" spans="2:10" ht="15.75" x14ac:dyDescent="0.25">
      <c r="B27" s="77">
        <f>АнализКл!B27</f>
        <v>17</v>
      </c>
      <c r="C27" s="111" t="str">
        <f>АнализКл!C27</f>
        <v>Языковые средства и навыки оперирования ими в коммуникативно значимом контексте: лексические единицы.</v>
      </c>
      <c r="D27" s="82"/>
      <c r="E27" s="86"/>
      <c r="F27" s="78"/>
      <c r="G27" s="66">
        <f>АнализКл!G27</f>
        <v>1</v>
      </c>
      <c r="H27" s="83">
        <f t="shared" si="12"/>
        <v>0.36752136752136755</v>
      </c>
      <c r="I27" s="79">
        <f t="shared" si="10"/>
        <v>0.36752136752136755</v>
      </c>
      <c r="J27" s="78" t="str">
        <f t="shared" si="13"/>
        <v>Данный элемент содержания усвоен на низком уровне. Требуется коррекция.</v>
      </c>
    </row>
    <row r="28" spans="2:10" ht="15.75" x14ac:dyDescent="0.25">
      <c r="B28" s="77">
        <f>АнализКл!B28</f>
        <v>18</v>
      </c>
      <c r="C28" s="112"/>
      <c r="D28" s="82"/>
      <c r="E28" s="86"/>
      <c r="F28" s="78"/>
      <c r="G28" s="66">
        <f>АнализКл!G28</f>
        <v>1</v>
      </c>
      <c r="H28" s="83">
        <f t="shared" si="12"/>
        <v>0.36372269705603039</v>
      </c>
      <c r="I28" s="79">
        <f t="shared" si="10"/>
        <v>0.36372269705603039</v>
      </c>
      <c r="J28" s="78" t="str">
        <f t="shared" si="13"/>
        <v>Данный элемент содержания усвоен на низком уровне. Требуется коррекция.</v>
      </c>
    </row>
    <row r="29" spans="2:10" ht="15.75" x14ac:dyDescent="0.25">
      <c r="B29" s="77">
        <f>АнализКл!B29</f>
        <v>19</v>
      </c>
      <c r="C29" s="112"/>
      <c r="D29" s="82"/>
      <c r="E29" s="86"/>
      <c r="F29" s="78"/>
      <c r="G29" s="66">
        <f>АнализКл!G29</f>
        <v>1</v>
      </c>
      <c r="H29" s="83">
        <f t="shared" si="12"/>
        <v>0.33713200379867048</v>
      </c>
      <c r="I29" s="79">
        <f t="shared" si="10"/>
        <v>0.33713200379867048</v>
      </c>
      <c r="J29" s="78" t="str">
        <f t="shared" si="13"/>
        <v>Данный элемент содержания усвоен на низком уровне. Требуется коррекция.</v>
      </c>
    </row>
    <row r="30" spans="2:10" ht="15.75" x14ac:dyDescent="0.25">
      <c r="B30" s="77">
        <f>АнализКл!B30</f>
        <v>20</v>
      </c>
      <c r="C30" s="112"/>
      <c r="D30" s="82"/>
      <c r="E30" s="86"/>
      <c r="F30" s="78"/>
      <c r="G30" s="66">
        <f>АнализКл!G30</f>
        <v>1</v>
      </c>
      <c r="H30" s="83">
        <f t="shared" si="12"/>
        <v>0.35612535612535612</v>
      </c>
      <c r="I30" s="79">
        <f t="shared" si="10"/>
        <v>0.35612535612535612</v>
      </c>
      <c r="J30" s="78" t="str">
        <f t="shared" si="13"/>
        <v>Данный элемент содержания усвоен на низком уровне. Требуется коррекция.</v>
      </c>
    </row>
    <row r="31" spans="2:10" ht="15.75" x14ac:dyDescent="0.25">
      <c r="B31" s="77">
        <f>АнализКл!B31</f>
        <v>21</v>
      </c>
      <c r="C31" s="112"/>
      <c r="D31" s="82"/>
      <c r="E31" s="86"/>
      <c r="F31" s="78"/>
      <c r="G31" s="66">
        <f>АнализКл!G31</f>
        <v>1</v>
      </c>
      <c r="H31" s="83">
        <f t="shared" si="12"/>
        <v>0.28869895536562201</v>
      </c>
      <c r="I31" s="79">
        <f t="shared" si="10"/>
        <v>0.28869895536562201</v>
      </c>
      <c r="J31" s="78" t="str">
        <f t="shared" si="13"/>
        <v>Данный элемент содержания усвоен на крайне низком уровне. Требуется серьёзная коррекция.</v>
      </c>
    </row>
    <row r="32" spans="2:10" ht="15.75" x14ac:dyDescent="0.25">
      <c r="B32" s="77">
        <f>АнализКл!B32</f>
        <v>22</v>
      </c>
      <c r="C32" s="112"/>
      <c r="D32" s="82"/>
      <c r="E32" s="86"/>
      <c r="F32" s="78"/>
      <c r="G32" s="66">
        <f>АнализКл!G32</f>
        <v>1</v>
      </c>
      <c r="H32" s="83">
        <f t="shared" si="12"/>
        <v>0.31528964862298198</v>
      </c>
      <c r="I32" s="79">
        <f t="shared" si="10"/>
        <v>0.31528964862298198</v>
      </c>
      <c r="J32" s="78" t="str">
        <f t="shared" si="13"/>
        <v>Данный элемент содержания усвоен на низком уровне. Требуется коррекция.</v>
      </c>
    </row>
    <row r="33" spans="1:10" ht="15.75" x14ac:dyDescent="0.25">
      <c r="B33" s="77">
        <f>АнализКл!B33</f>
        <v>23</v>
      </c>
      <c r="C33" s="112"/>
      <c r="D33" s="82"/>
      <c r="E33" s="86"/>
      <c r="F33" s="78"/>
      <c r="G33" s="66">
        <f>АнализКл!G33</f>
        <v>1</v>
      </c>
      <c r="H33" s="83">
        <f t="shared" si="12"/>
        <v>0.26970560303893637</v>
      </c>
      <c r="I33" s="79">
        <f t="shared" si="10"/>
        <v>0.26970560303893637</v>
      </c>
      <c r="J33" s="78" t="str">
        <f t="shared" si="13"/>
        <v>Данный элемент содержания усвоен на крайне низком уровне. Требуется серьёзная коррекция.</v>
      </c>
    </row>
    <row r="34" spans="1:10" ht="15.75" x14ac:dyDescent="0.25">
      <c r="B34" s="77">
        <f>АнализКл!B34</f>
        <v>24</v>
      </c>
      <c r="C34" s="113"/>
      <c r="D34" s="82"/>
      <c r="E34" s="86"/>
      <c r="F34" s="78"/>
      <c r="G34" s="66">
        <f>АнализКл!G34</f>
        <v>1</v>
      </c>
      <c r="H34" s="83">
        <f t="shared" si="9"/>
        <v>0.33618233618233617</v>
      </c>
      <c r="I34" s="79">
        <f t="shared" si="10"/>
        <v>0.33618233618233617</v>
      </c>
      <c r="J34" s="78" t="str">
        <f>IF(I34="",$F$9,IF(I34&gt;=$A$41,$C$41,IF(I34&gt;=$A$40,$C$40,IF(I34&gt;=$A$39,$C$39,IF(I34&gt;=$A$38,$C$38,$C$37)))))</f>
        <v>Данный элемент содержания усвоен на низком уровне. Требуется коррекция.</v>
      </c>
    </row>
    <row r="36" spans="1:10" ht="15.75" x14ac:dyDescent="0.25">
      <c r="A36" s="72" t="s">
        <v>79</v>
      </c>
      <c r="B36" s="72" t="s">
        <v>78</v>
      </c>
      <c r="C36" s="73" t="s">
        <v>68</v>
      </c>
    </row>
    <row r="37" spans="1:10" ht="15.75" x14ac:dyDescent="0.25">
      <c r="A37" s="74">
        <v>0</v>
      </c>
      <c r="B37" s="74">
        <f>A38-0.01</f>
        <v>0.28999999999999998</v>
      </c>
      <c r="C37" s="75" t="s">
        <v>69</v>
      </c>
    </row>
    <row r="38" spans="1:10" ht="15.75" x14ac:dyDescent="0.25">
      <c r="A38" s="74">
        <v>0.3</v>
      </c>
      <c r="B38" s="74">
        <f t="shared" ref="B38:B40" si="14">A39-0.01</f>
        <v>0.49</v>
      </c>
      <c r="C38" s="75" t="s">
        <v>70</v>
      </c>
    </row>
    <row r="39" spans="1:10" ht="15.75" x14ac:dyDescent="0.25">
      <c r="A39" s="74">
        <v>0.5</v>
      </c>
      <c r="B39" s="74">
        <f t="shared" si="14"/>
        <v>0.69</v>
      </c>
      <c r="C39" s="75" t="s">
        <v>84</v>
      </c>
    </row>
    <row r="40" spans="1:10" ht="15.75" x14ac:dyDescent="0.25">
      <c r="A40" s="74">
        <v>0.7</v>
      </c>
      <c r="B40" s="74">
        <f t="shared" si="14"/>
        <v>0.89</v>
      </c>
      <c r="C40" s="75" t="s">
        <v>71</v>
      </c>
    </row>
    <row r="41" spans="1:10" ht="15.75" x14ac:dyDescent="0.25">
      <c r="A41" s="74">
        <v>0.9</v>
      </c>
      <c r="B41" s="74">
        <v>1</v>
      </c>
      <c r="C41" s="75" t="s">
        <v>72</v>
      </c>
    </row>
  </sheetData>
  <sheetProtection password="CF7A" sheet="1" objects="1" scenarios="1" formatRows="0"/>
  <mergeCells count="4">
    <mergeCell ref="C1:N1"/>
    <mergeCell ref="C13:C20"/>
    <mergeCell ref="C21:C26"/>
    <mergeCell ref="C27:C34"/>
  </mergeCells>
  <conditionalFormatting sqref="A37:C38 J11:J34">
    <cfRule type="expression" dxfId="0" priority="1786">
      <formula>$I11&lt;$A$39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2018-01-25T08:40:39Z</cp:lastPrinted>
  <dcterms:created xsi:type="dcterms:W3CDTF">2006-09-28T05:33:49Z</dcterms:created>
  <dcterms:modified xsi:type="dcterms:W3CDTF">2018-01-25T08:41:24Z</dcterms:modified>
</cp:coreProperties>
</file>